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420" yWindow="-90" windowWidth="12495" windowHeight="7410" tabRatio="890" activeTab="1"/>
  </bookViews>
  <sheets>
    <sheet name="Птп" sheetId="28" r:id="rId1"/>
    <sheet name="Птпз" sheetId="3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______________________SP1">[1]FES!#REF!</definedName>
    <definedName name="_______________________SP10">[1]FES!#REF!</definedName>
    <definedName name="_______________________SP11">[1]FES!#REF!</definedName>
    <definedName name="_______________________SP12">[1]FES!#REF!</definedName>
    <definedName name="_______________________SP13">[1]FES!#REF!</definedName>
    <definedName name="_______________________SP14">[1]FES!#REF!</definedName>
    <definedName name="_______________________SP15">[1]FES!#REF!</definedName>
    <definedName name="_______________________SP16">[1]FES!#REF!</definedName>
    <definedName name="_______________________SP17">[1]FES!#REF!</definedName>
    <definedName name="_______________________SP18">[1]FES!#REF!</definedName>
    <definedName name="_______________________SP19">[1]FES!#REF!</definedName>
    <definedName name="_______________________SP2">[1]FES!#REF!</definedName>
    <definedName name="_______________________SP20">[1]FES!#REF!</definedName>
    <definedName name="_______________________SP3">[1]FES!#REF!</definedName>
    <definedName name="_______________________SP4">[1]FES!#REF!</definedName>
    <definedName name="_______________________SP5">[1]FES!#REF!</definedName>
    <definedName name="_______________________SP7">[1]FES!#REF!</definedName>
    <definedName name="_______________________SP8">[1]FES!#REF!</definedName>
    <definedName name="_______________________SP9">[1]FES!#REF!</definedName>
    <definedName name="______________________SP1">[1]FES!#REF!</definedName>
    <definedName name="______________________SP10">[1]FES!#REF!</definedName>
    <definedName name="______________________SP11">[1]FES!#REF!</definedName>
    <definedName name="______________________SP12">[1]FES!#REF!</definedName>
    <definedName name="______________________SP13">[1]FES!#REF!</definedName>
    <definedName name="______________________SP14">[1]FES!#REF!</definedName>
    <definedName name="______________________SP15">[1]FES!#REF!</definedName>
    <definedName name="______________________SP16">[1]FES!#REF!</definedName>
    <definedName name="______________________SP17">[1]FES!#REF!</definedName>
    <definedName name="______________________SP18">[1]FES!#REF!</definedName>
    <definedName name="______________________SP19">[1]FES!#REF!</definedName>
    <definedName name="______________________SP2">[1]FES!#REF!</definedName>
    <definedName name="______________________SP20">[1]FES!#REF!</definedName>
    <definedName name="______________________SP3">[1]FES!#REF!</definedName>
    <definedName name="______________________SP4">[1]FES!#REF!</definedName>
    <definedName name="______________________SP5">[1]FES!#REF!</definedName>
    <definedName name="______________________SP7">[1]FES!#REF!</definedName>
    <definedName name="______________________SP8">[1]FES!#REF!</definedName>
    <definedName name="______________________SP9">[1]FES!#REF!</definedName>
    <definedName name="_____________________SP1">[1]FES!#REF!</definedName>
    <definedName name="_____________________SP10">[1]FES!#REF!</definedName>
    <definedName name="_____________________SP11">[1]FES!#REF!</definedName>
    <definedName name="_____________________SP12">[1]FES!#REF!</definedName>
    <definedName name="_____________________SP13">[1]FES!#REF!</definedName>
    <definedName name="_____________________SP14">[1]FES!#REF!</definedName>
    <definedName name="_____________________SP15">[1]FES!#REF!</definedName>
    <definedName name="_____________________SP16">[1]FES!#REF!</definedName>
    <definedName name="_____________________SP17">[1]FES!#REF!</definedName>
    <definedName name="_____________________SP18">[1]FES!#REF!</definedName>
    <definedName name="_____________________SP19">[1]FES!#REF!</definedName>
    <definedName name="_____________________SP2">[1]FES!#REF!</definedName>
    <definedName name="_____________________SP20">[1]FES!#REF!</definedName>
    <definedName name="_____________________SP3">[1]FES!#REF!</definedName>
    <definedName name="_____________________SP4">[1]FES!#REF!</definedName>
    <definedName name="_____________________SP5">[1]FES!#REF!</definedName>
    <definedName name="_____________________SP7">[1]FES!#REF!</definedName>
    <definedName name="_____________________SP8">[1]FES!#REF!</definedName>
    <definedName name="_____________________SP9">[1]FES!#REF!</definedName>
    <definedName name="___________________SP1">[1]FES!#REF!</definedName>
    <definedName name="___________________SP10">[1]FES!#REF!</definedName>
    <definedName name="___________________SP11">[1]FES!#REF!</definedName>
    <definedName name="___________________SP12">[1]FES!#REF!</definedName>
    <definedName name="___________________SP13">[1]FES!#REF!</definedName>
    <definedName name="___________________SP14">[1]FES!#REF!</definedName>
    <definedName name="___________________SP15">[1]FES!#REF!</definedName>
    <definedName name="___________________SP16">[1]FES!#REF!</definedName>
    <definedName name="___________________SP17">[1]FES!#REF!</definedName>
    <definedName name="___________________SP18">[1]FES!#REF!</definedName>
    <definedName name="___________________SP19">[1]FES!#REF!</definedName>
    <definedName name="___________________SP2">[1]FES!#REF!</definedName>
    <definedName name="___________________SP20">[1]FES!#REF!</definedName>
    <definedName name="___________________SP3">[1]FES!#REF!</definedName>
    <definedName name="___________________SP4">[1]FES!#REF!</definedName>
    <definedName name="___________________SP5">[1]FES!#REF!</definedName>
    <definedName name="___________________SP7">[1]FES!#REF!</definedName>
    <definedName name="___________________SP8">[1]FES!#REF!</definedName>
    <definedName name="___________________SP9">[1]FES!#REF!</definedName>
    <definedName name="_________________SP1">[1]FES!#REF!</definedName>
    <definedName name="_________________SP10">[1]FES!#REF!</definedName>
    <definedName name="_________________SP11">[1]FES!#REF!</definedName>
    <definedName name="_________________SP12">[1]FES!#REF!</definedName>
    <definedName name="_________________SP13">[1]FES!#REF!</definedName>
    <definedName name="_________________SP14">[1]FES!#REF!</definedName>
    <definedName name="_________________SP15">[1]FES!#REF!</definedName>
    <definedName name="_________________SP16">[1]FES!#REF!</definedName>
    <definedName name="_________________SP17">[1]FES!#REF!</definedName>
    <definedName name="_________________SP18">[1]FES!#REF!</definedName>
    <definedName name="_________________SP19">[1]FES!#REF!</definedName>
    <definedName name="_________________SP2">[1]FES!#REF!</definedName>
    <definedName name="_________________SP20">[1]FES!#REF!</definedName>
    <definedName name="_________________SP3">[1]FES!#REF!</definedName>
    <definedName name="_________________SP4">[1]FES!#REF!</definedName>
    <definedName name="_________________SP5">[1]FES!#REF!</definedName>
    <definedName name="_________________SP7">[1]FES!#REF!</definedName>
    <definedName name="_________________SP8">[1]FES!#REF!</definedName>
    <definedName name="_________________SP9">[1]FES!#REF!</definedName>
    <definedName name="________________SP1">[1]FES!#REF!</definedName>
    <definedName name="________________SP10">[1]FES!#REF!</definedName>
    <definedName name="________________SP11">[1]FES!#REF!</definedName>
    <definedName name="________________SP12">[1]FES!#REF!</definedName>
    <definedName name="________________SP13">[1]FES!#REF!</definedName>
    <definedName name="________________SP14">[1]FES!#REF!</definedName>
    <definedName name="________________SP15">[1]FES!#REF!</definedName>
    <definedName name="________________SP16">[1]FES!#REF!</definedName>
    <definedName name="________________SP17">[1]FES!#REF!</definedName>
    <definedName name="________________SP18">[1]FES!#REF!</definedName>
    <definedName name="________________SP19">[1]FES!#REF!</definedName>
    <definedName name="________________SP2">[1]FES!#REF!</definedName>
    <definedName name="________________SP20">[1]FES!#REF!</definedName>
    <definedName name="________________SP3">[1]FES!#REF!</definedName>
    <definedName name="________________SP4">[1]FES!#REF!</definedName>
    <definedName name="________________SP5">[1]FES!#REF!</definedName>
    <definedName name="________________SP7">[1]FES!#REF!</definedName>
    <definedName name="________________SP8">[1]FES!#REF!</definedName>
    <definedName name="________________SP9">[1]FES!#REF!</definedName>
    <definedName name="_______________SP1">[1]FES!#REF!</definedName>
    <definedName name="_______________SP10">[1]FES!#REF!</definedName>
    <definedName name="_______________SP11">[1]FES!#REF!</definedName>
    <definedName name="_______________SP12">[1]FES!#REF!</definedName>
    <definedName name="_______________SP13">[1]FES!#REF!</definedName>
    <definedName name="_______________SP14">[1]FES!#REF!</definedName>
    <definedName name="_______________SP15">[1]FES!#REF!</definedName>
    <definedName name="_______________SP16">[1]FES!#REF!</definedName>
    <definedName name="_______________SP17">[1]FES!#REF!</definedName>
    <definedName name="_______________SP18">[1]FES!#REF!</definedName>
    <definedName name="_______________SP19">[1]FES!#REF!</definedName>
    <definedName name="_______________SP2">[1]FES!#REF!</definedName>
    <definedName name="_______________SP20">[1]FES!#REF!</definedName>
    <definedName name="_______________SP3">[1]FES!#REF!</definedName>
    <definedName name="_______________SP4">[1]FES!#REF!</definedName>
    <definedName name="_______________SP5">[1]FES!#REF!</definedName>
    <definedName name="_______________SP7">[1]FES!#REF!</definedName>
    <definedName name="_______________SP8">[1]FES!#REF!</definedName>
    <definedName name="_______________SP9">[1]FES!#REF!</definedName>
    <definedName name="______________SP1">[1]FES!#REF!</definedName>
    <definedName name="______________SP10">[1]FES!#REF!</definedName>
    <definedName name="______________SP11">[1]FES!#REF!</definedName>
    <definedName name="______________SP12">[1]FES!#REF!</definedName>
    <definedName name="______________SP13">[1]FES!#REF!</definedName>
    <definedName name="______________SP14">[1]FES!#REF!</definedName>
    <definedName name="______________SP15">[1]FES!#REF!</definedName>
    <definedName name="______________SP16">[1]FES!#REF!</definedName>
    <definedName name="______________SP17">[1]FES!#REF!</definedName>
    <definedName name="______________SP18">[1]FES!#REF!</definedName>
    <definedName name="______________SP19">[1]FES!#REF!</definedName>
    <definedName name="______________SP2">[1]FES!#REF!</definedName>
    <definedName name="______________SP20">[1]FES!#REF!</definedName>
    <definedName name="______________SP3">[1]FES!#REF!</definedName>
    <definedName name="______________SP4">[1]FES!#REF!</definedName>
    <definedName name="______________SP5">[1]FES!#REF!</definedName>
    <definedName name="______________SP7">[1]FES!#REF!</definedName>
    <definedName name="______________SP8">[1]FES!#REF!</definedName>
    <definedName name="______________SP9">[1]FES!#REF!</definedName>
    <definedName name="_____________SP1">[1]FES!#REF!</definedName>
    <definedName name="_____________SP10">[1]FES!#REF!</definedName>
    <definedName name="_____________SP11">[1]FES!#REF!</definedName>
    <definedName name="_____________SP12">[1]FES!#REF!</definedName>
    <definedName name="_____________SP13">[1]FES!#REF!</definedName>
    <definedName name="_____________SP14" localSheetId="1">[1]FES!#REF!</definedName>
    <definedName name="_____________SP14">[1]FES!#REF!</definedName>
    <definedName name="_____________SP15" localSheetId="1">[1]FES!#REF!</definedName>
    <definedName name="_____________SP15">[1]FES!#REF!</definedName>
    <definedName name="_____________SP16" localSheetId="1">[1]FES!#REF!</definedName>
    <definedName name="_____________SP16">[1]FES!#REF!</definedName>
    <definedName name="_____________SP17" localSheetId="1">[1]FES!#REF!</definedName>
    <definedName name="_____________SP17">[1]FES!#REF!</definedName>
    <definedName name="_____________SP18" localSheetId="1">[1]FES!#REF!</definedName>
    <definedName name="_____________SP18">[1]FES!#REF!</definedName>
    <definedName name="_____________SP19" localSheetId="1">[1]FES!#REF!</definedName>
    <definedName name="_____________SP19">[1]FES!#REF!</definedName>
    <definedName name="_____________SP2" localSheetId="1">[1]FES!#REF!</definedName>
    <definedName name="_____________SP2">[1]FES!#REF!</definedName>
    <definedName name="_____________SP20" localSheetId="1">[1]FES!#REF!</definedName>
    <definedName name="_____________SP20">[1]FES!#REF!</definedName>
    <definedName name="_____________SP3" localSheetId="1">[1]FES!#REF!</definedName>
    <definedName name="_____________SP3">[1]FES!#REF!</definedName>
    <definedName name="_____________SP4" localSheetId="1">[1]FES!#REF!</definedName>
    <definedName name="_____________SP4">[1]FES!#REF!</definedName>
    <definedName name="_____________SP5" localSheetId="1">[1]FES!#REF!</definedName>
    <definedName name="_____________SP5">[1]FES!#REF!</definedName>
    <definedName name="_____________SP7" localSheetId="1">[1]FES!#REF!</definedName>
    <definedName name="_____________SP7">[1]FES!#REF!</definedName>
    <definedName name="_____________SP8" localSheetId="1">[1]FES!#REF!</definedName>
    <definedName name="_____________SP8">[1]FES!#REF!</definedName>
    <definedName name="_____________SP9" localSheetId="1">[1]FES!#REF!</definedName>
    <definedName name="_____________SP9">[1]FES!#REF!</definedName>
    <definedName name="____________SP1" localSheetId="1">[1]FES!#REF!</definedName>
    <definedName name="____________SP1">[1]FES!#REF!</definedName>
    <definedName name="____________SP10" localSheetId="1">[1]FES!#REF!</definedName>
    <definedName name="____________SP10">[1]FES!#REF!</definedName>
    <definedName name="____________SP11" localSheetId="1">[1]FES!#REF!</definedName>
    <definedName name="____________SP11">[1]FES!#REF!</definedName>
    <definedName name="____________SP12" localSheetId="1">[1]FES!#REF!</definedName>
    <definedName name="____________SP12">[1]FES!#REF!</definedName>
    <definedName name="____________SP13" localSheetId="1">[1]FES!#REF!</definedName>
    <definedName name="____________SP13">[1]FES!#REF!</definedName>
    <definedName name="____________SP14" localSheetId="1">[1]FES!#REF!</definedName>
    <definedName name="____________SP14">[1]FES!#REF!</definedName>
    <definedName name="____________SP15" localSheetId="1">[1]FES!#REF!</definedName>
    <definedName name="____________SP15">[1]FES!#REF!</definedName>
    <definedName name="____________SP16" localSheetId="1">[1]FES!#REF!</definedName>
    <definedName name="____________SP16">[1]FES!#REF!</definedName>
    <definedName name="____________SP17" localSheetId="1">[1]FES!#REF!</definedName>
    <definedName name="____________SP17">[1]FES!#REF!</definedName>
    <definedName name="____________SP18" localSheetId="1">[1]FES!#REF!</definedName>
    <definedName name="____________SP18">[1]FES!#REF!</definedName>
    <definedName name="____________SP19" localSheetId="1">[1]FES!#REF!</definedName>
    <definedName name="____________SP19">[1]FES!#REF!</definedName>
    <definedName name="____________SP2" localSheetId="1">[1]FES!#REF!</definedName>
    <definedName name="____________SP2">[1]FES!#REF!</definedName>
    <definedName name="____________SP20" localSheetId="1">[1]FES!#REF!</definedName>
    <definedName name="____________SP20">[1]FES!#REF!</definedName>
    <definedName name="____________SP3" localSheetId="1">[1]FES!#REF!</definedName>
    <definedName name="____________SP3">[1]FES!#REF!</definedName>
    <definedName name="____________SP4" localSheetId="1">[1]FES!#REF!</definedName>
    <definedName name="____________SP4">[1]FES!#REF!</definedName>
    <definedName name="____________SP5" localSheetId="1">[1]FES!#REF!</definedName>
    <definedName name="____________SP5">[1]FES!#REF!</definedName>
    <definedName name="____________SP7" localSheetId="1">[1]FES!#REF!</definedName>
    <definedName name="____________SP7">[1]FES!#REF!</definedName>
    <definedName name="____________SP8" localSheetId="1">[1]FES!#REF!</definedName>
    <definedName name="____________SP8">[1]FES!#REF!</definedName>
    <definedName name="____________SP9" localSheetId="1">[1]FES!#REF!</definedName>
    <definedName name="____________SP9">[1]FES!#REF!</definedName>
    <definedName name="___________SP1" localSheetId="1">[1]FES!#REF!</definedName>
    <definedName name="___________SP1">[1]FES!#REF!</definedName>
    <definedName name="___________SP10" localSheetId="1">[1]FES!#REF!</definedName>
    <definedName name="___________SP10">[1]FES!#REF!</definedName>
    <definedName name="___________SP11" localSheetId="1">[1]FES!#REF!</definedName>
    <definedName name="___________SP11">[1]FES!#REF!</definedName>
    <definedName name="___________SP12" localSheetId="1">[1]FES!#REF!</definedName>
    <definedName name="___________SP12">[1]FES!#REF!</definedName>
    <definedName name="___________SP13" localSheetId="1">[1]FES!#REF!</definedName>
    <definedName name="___________SP13">[1]FES!#REF!</definedName>
    <definedName name="___________SP14" localSheetId="1">[1]FES!#REF!</definedName>
    <definedName name="___________SP14">[1]FES!#REF!</definedName>
    <definedName name="___________SP15" localSheetId="1">[1]FES!#REF!</definedName>
    <definedName name="___________SP15">[1]FES!#REF!</definedName>
    <definedName name="___________SP16" localSheetId="1">[1]FES!#REF!</definedName>
    <definedName name="___________SP16">[1]FES!#REF!</definedName>
    <definedName name="___________SP17" localSheetId="1">[1]FES!#REF!</definedName>
    <definedName name="___________SP17">[1]FES!#REF!</definedName>
    <definedName name="___________SP18" localSheetId="1">[1]FES!#REF!</definedName>
    <definedName name="___________SP18">[1]FES!#REF!</definedName>
    <definedName name="___________SP19" localSheetId="1">[1]FES!#REF!</definedName>
    <definedName name="___________SP19">[1]FES!#REF!</definedName>
    <definedName name="___________SP2" localSheetId="1">[1]FES!#REF!</definedName>
    <definedName name="___________SP2">[1]FES!#REF!</definedName>
    <definedName name="___________SP20" localSheetId="1">[1]FES!#REF!</definedName>
    <definedName name="___________SP20">[1]FES!#REF!</definedName>
    <definedName name="___________SP3" localSheetId="1">[1]FES!#REF!</definedName>
    <definedName name="___________SP3">[1]FES!#REF!</definedName>
    <definedName name="___________SP4" localSheetId="1">[1]FES!#REF!</definedName>
    <definedName name="___________SP4">[1]FES!#REF!</definedName>
    <definedName name="___________SP5" localSheetId="1">[1]FES!#REF!</definedName>
    <definedName name="___________SP5">[1]FES!#REF!</definedName>
    <definedName name="___________SP7" localSheetId="1">[1]FES!#REF!</definedName>
    <definedName name="___________SP7">[1]FES!#REF!</definedName>
    <definedName name="___________SP8" localSheetId="1">[1]FES!#REF!</definedName>
    <definedName name="___________SP8">[1]FES!#REF!</definedName>
    <definedName name="___________SP9" localSheetId="1">[1]FES!#REF!</definedName>
    <definedName name="___________SP9">[1]FES!#REF!</definedName>
    <definedName name="__________SP1" localSheetId="1">[1]FES!#REF!</definedName>
    <definedName name="__________SP1">[1]FES!#REF!</definedName>
    <definedName name="__________SP10" localSheetId="1">[1]FES!#REF!</definedName>
    <definedName name="__________SP10">[1]FES!#REF!</definedName>
    <definedName name="__________SP11" localSheetId="1">[1]FES!#REF!</definedName>
    <definedName name="__________SP11">[1]FES!#REF!</definedName>
    <definedName name="__________SP12" localSheetId="1">[1]FES!#REF!</definedName>
    <definedName name="__________SP12">[1]FES!#REF!</definedName>
    <definedName name="__________SP13" localSheetId="1">[1]FES!#REF!</definedName>
    <definedName name="__________SP13">[1]FES!#REF!</definedName>
    <definedName name="__________SP14" localSheetId="1">[1]FES!#REF!</definedName>
    <definedName name="__________SP14">[1]FES!#REF!</definedName>
    <definedName name="__________SP15" localSheetId="1">[1]FES!#REF!</definedName>
    <definedName name="__________SP15">[1]FES!#REF!</definedName>
    <definedName name="__________SP16" localSheetId="1">[1]FES!#REF!</definedName>
    <definedName name="__________SP16">[1]FES!#REF!</definedName>
    <definedName name="__________SP17" localSheetId="1">[1]FES!#REF!</definedName>
    <definedName name="__________SP17">[1]FES!#REF!</definedName>
    <definedName name="__________SP18" localSheetId="1">[1]FES!#REF!</definedName>
    <definedName name="__________SP18">[1]FES!#REF!</definedName>
    <definedName name="__________SP19" localSheetId="1">[1]FES!#REF!</definedName>
    <definedName name="__________SP19">[1]FES!#REF!</definedName>
    <definedName name="__________SP2" localSheetId="1">[1]FES!#REF!</definedName>
    <definedName name="__________SP2">[1]FES!#REF!</definedName>
    <definedName name="__________SP20" localSheetId="1">[1]FES!#REF!</definedName>
    <definedName name="__________SP20">[1]FES!#REF!</definedName>
    <definedName name="__________SP3" localSheetId="1">[1]FES!#REF!</definedName>
    <definedName name="__________SP3">[1]FES!#REF!</definedName>
    <definedName name="__________SP4" localSheetId="1">[1]FES!#REF!</definedName>
    <definedName name="__________SP4">[1]FES!#REF!</definedName>
    <definedName name="__________SP5" localSheetId="1">[1]FES!#REF!</definedName>
    <definedName name="__________SP5">[1]FES!#REF!</definedName>
    <definedName name="__________SP7" localSheetId="1">[1]FES!#REF!</definedName>
    <definedName name="__________SP7">[1]FES!#REF!</definedName>
    <definedName name="__________SP8" localSheetId="1">[1]FES!#REF!</definedName>
    <definedName name="__________SP8">[1]FES!#REF!</definedName>
    <definedName name="__________SP9" localSheetId="1">[1]FES!#REF!</definedName>
    <definedName name="__________SP9">[1]FES!#REF!</definedName>
    <definedName name="_________SP1" localSheetId="1">[1]FES!#REF!</definedName>
    <definedName name="_________SP1">[1]FES!#REF!</definedName>
    <definedName name="_________SP10" localSheetId="1">[1]FES!#REF!</definedName>
    <definedName name="_________SP10">[1]FES!#REF!</definedName>
    <definedName name="_________SP11" localSheetId="1">[1]FES!#REF!</definedName>
    <definedName name="_________SP11">[1]FES!#REF!</definedName>
    <definedName name="_________SP12" localSheetId="1">[1]FES!#REF!</definedName>
    <definedName name="_________SP12">[1]FES!#REF!</definedName>
    <definedName name="_________SP13" localSheetId="1">[1]FES!#REF!</definedName>
    <definedName name="_________SP13">[1]FES!#REF!</definedName>
    <definedName name="_________SP14" localSheetId="1">[1]FES!#REF!</definedName>
    <definedName name="_________SP14">[1]FES!#REF!</definedName>
    <definedName name="_________SP15" localSheetId="1">[1]FES!#REF!</definedName>
    <definedName name="_________SP15">[1]FES!#REF!</definedName>
    <definedName name="_________SP16" localSheetId="1">[1]FES!#REF!</definedName>
    <definedName name="_________SP16">[1]FES!#REF!</definedName>
    <definedName name="_________SP17" localSheetId="1">[1]FES!#REF!</definedName>
    <definedName name="_________SP17">[1]FES!#REF!</definedName>
    <definedName name="_________SP18" localSheetId="1">[1]FES!#REF!</definedName>
    <definedName name="_________SP18">[1]FES!#REF!</definedName>
    <definedName name="_________SP19" localSheetId="1">[1]FES!#REF!</definedName>
    <definedName name="_________SP19">[1]FES!#REF!</definedName>
    <definedName name="_________SP2" localSheetId="1">[1]FES!#REF!</definedName>
    <definedName name="_________SP2">[1]FES!#REF!</definedName>
    <definedName name="_________SP20" localSheetId="1">[1]FES!#REF!</definedName>
    <definedName name="_________SP20">[1]FES!#REF!</definedName>
    <definedName name="_________SP3" localSheetId="1">[1]FES!#REF!</definedName>
    <definedName name="_________SP3">[1]FES!#REF!</definedName>
    <definedName name="_________SP4" localSheetId="1">[1]FES!#REF!</definedName>
    <definedName name="_________SP4">[1]FES!#REF!</definedName>
    <definedName name="_________SP5" localSheetId="1">[1]FES!#REF!</definedName>
    <definedName name="_________SP5">[1]FES!#REF!</definedName>
    <definedName name="_________SP7" localSheetId="1">[1]FES!#REF!</definedName>
    <definedName name="_________SP7">[1]FES!#REF!</definedName>
    <definedName name="_________SP8" localSheetId="1">[1]FES!#REF!</definedName>
    <definedName name="_________SP8">[1]FES!#REF!</definedName>
    <definedName name="_________SP9" localSheetId="1">[1]FES!#REF!</definedName>
    <definedName name="_________SP9">[1]FES!#REF!</definedName>
    <definedName name="________SP1" localSheetId="1">[1]FES!#REF!</definedName>
    <definedName name="________SP1">[1]FES!#REF!</definedName>
    <definedName name="________SP10" localSheetId="1">[1]FES!#REF!</definedName>
    <definedName name="________SP10">[1]FES!#REF!</definedName>
    <definedName name="________SP11" localSheetId="1">[1]FES!#REF!</definedName>
    <definedName name="________SP11">[1]FES!#REF!</definedName>
    <definedName name="________SP12" localSheetId="1">[1]FES!#REF!</definedName>
    <definedName name="________SP12">[1]FES!#REF!</definedName>
    <definedName name="________SP13" localSheetId="1">[1]FES!#REF!</definedName>
    <definedName name="________SP13">[1]FES!#REF!</definedName>
    <definedName name="________SP14" localSheetId="1">[1]FES!#REF!</definedName>
    <definedName name="________SP14">[1]FES!#REF!</definedName>
    <definedName name="________SP15" localSheetId="1">[1]FES!#REF!</definedName>
    <definedName name="________SP15">[1]FES!#REF!</definedName>
    <definedName name="________SP16" localSheetId="1">[1]FES!#REF!</definedName>
    <definedName name="________SP16">[1]FES!#REF!</definedName>
    <definedName name="________SP17" localSheetId="1">[1]FES!#REF!</definedName>
    <definedName name="________SP17">[1]FES!#REF!</definedName>
    <definedName name="________SP18" localSheetId="1">[1]FES!#REF!</definedName>
    <definedName name="________SP18">[1]FES!#REF!</definedName>
    <definedName name="________SP19" localSheetId="1">[1]FES!#REF!</definedName>
    <definedName name="________SP19">[1]FES!#REF!</definedName>
    <definedName name="________SP2" localSheetId="1">[1]FES!#REF!</definedName>
    <definedName name="________SP2">[1]FES!#REF!</definedName>
    <definedName name="________SP20" localSheetId="1">[1]FES!#REF!</definedName>
    <definedName name="________SP20">[1]FES!#REF!</definedName>
    <definedName name="________SP3" localSheetId="1">[1]FES!#REF!</definedName>
    <definedName name="________SP3">[1]FES!#REF!</definedName>
    <definedName name="________SP4" localSheetId="1">[1]FES!#REF!</definedName>
    <definedName name="________SP4">[1]FES!#REF!</definedName>
    <definedName name="________SP5" localSheetId="1">[1]FES!#REF!</definedName>
    <definedName name="________SP5">[1]FES!#REF!</definedName>
    <definedName name="________SP7" localSheetId="1">[1]FES!#REF!</definedName>
    <definedName name="________SP7">[1]FES!#REF!</definedName>
    <definedName name="________SP8" localSheetId="1">[1]FES!#REF!</definedName>
    <definedName name="________SP8">[1]FES!#REF!</definedName>
    <definedName name="________SP9" localSheetId="1">[1]FES!#REF!</definedName>
    <definedName name="________SP9">[1]FES!#REF!</definedName>
    <definedName name="_______SP1" localSheetId="1">[1]FES!#REF!</definedName>
    <definedName name="_______SP1">[1]FES!#REF!</definedName>
    <definedName name="_______SP10" localSheetId="1">[1]FES!#REF!</definedName>
    <definedName name="_______SP10">[1]FES!#REF!</definedName>
    <definedName name="_______SP11" localSheetId="1">[1]FES!#REF!</definedName>
    <definedName name="_______SP11">[1]FES!#REF!</definedName>
    <definedName name="_______SP12" localSheetId="1">[1]FES!#REF!</definedName>
    <definedName name="_______SP12">[1]FES!#REF!</definedName>
    <definedName name="_______SP13" localSheetId="1">[1]FES!#REF!</definedName>
    <definedName name="_______SP13">[1]FES!#REF!</definedName>
    <definedName name="_______SP14" localSheetId="1">[1]FES!#REF!</definedName>
    <definedName name="_______SP14">[1]FES!#REF!</definedName>
    <definedName name="_______SP15" localSheetId="1">[1]FES!#REF!</definedName>
    <definedName name="_______SP15">[1]FES!#REF!</definedName>
    <definedName name="_______SP16" localSheetId="1">[1]FES!#REF!</definedName>
    <definedName name="_______SP16">[1]FES!#REF!</definedName>
    <definedName name="_______SP17" localSheetId="1">[1]FES!#REF!</definedName>
    <definedName name="_______SP17">[1]FES!#REF!</definedName>
    <definedName name="_______SP18" localSheetId="1">[1]FES!#REF!</definedName>
    <definedName name="_______SP18">[1]FES!#REF!</definedName>
    <definedName name="_______SP19" localSheetId="1">[1]FES!#REF!</definedName>
    <definedName name="_______SP19">[1]FES!#REF!</definedName>
    <definedName name="_______SP2" localSheetId="1">[1]FES!#REF!</definedName>
    <definedName name="_______SP2">[1]FES!#REF!</definedName>
    <definedName name="_______SP20" localSheetId="1">[1]FES!#REF!</definedName>
    <definedName name="_______SP20">[1]FES!#REF!</definedName>
    <definedName name="_______SP3" localSheetId="1">[1]FES!#REF!</definedName>
    <definedName name="_______SP3">[1]FES!#REF!</definedName>
    <definedName name="_______SP4" localSheetId="1">[1]FES!#REF!</definedName>
    <definedName name="_______SP4">[1]FES!#REF!</definedName>
    <definedName name="_______SP5" localSheetId="1">[1]FES!#REF!</definedName>
    <definedName name="_______SP5">[1]FES!#REF!</definedName>
    <definedName name="_______SP7" localSheetId="1">[1]FES!#REF!</definedName>
    <definedName name="_______SP7">[1]FES!#REF!</definedName>
    <definedName name="_______SP8" localSheetId="1">[1]FES!#REF!</definedName>
    <definedName name="_______SP8">[1]FES!#REF!</definedName>
    <definedName name="_______SP9" localSheetId="1">[1]FES!#REF!</definedName>
    <definedName name="_______SP9">[1]FES!#REF!</definedName>
    <definedName name="_____SP1" localSheetId="1">[1]FES!#REF!</definedName>
    <definedName name="_____SP1">[1]FES!#REF!</definedName>
    <definedName name="_____SP10" localSheetId="1">[1]FES!#REF!</definedName>
    <definedName name="_____SP10">[1]FES!#REF!</definedName>
    <definedName name="_____SP11" localSheetId="1">[1]FES!#REF!</definedName>
    <definedName name="_____SP11">[1]FES!#REF!</definedName>
    <definedName name="_____SP12" localSheetId="1">[1]FES!#REF!</definedName>
    <definedName name="_____SP12">[1]FES!#REF!</definedName>
    <definedName name="_____SP13" localSheetId="1">[1]FES!#REF!</definedName>
    <definedName name="_____SP13">[1]FES!#REF!</definedName>
    <definedName name="_____SP14" localSheetId="1">[1]FES!#REF!</definedName>
    <definedName name="_____SP14">[1]FES!#REF!</definedName>
    <definedName name="_____SP15" localSheetId="1">[1]FES!#REF!</definedName>
    <definedName name="_____SP15">[1]FES!#REF!</definedName>
    <definedName name="_____SP16" localSheetId="1">[1]FES!#REF!</definedName>
    <definedName name="_____SP16">[1]FES!#REF!</definedName>
    <definedName name="_____SP17" localSheetId="1">[1]FES!#REF!</definedName>
    <definedName name="_____SP17">[1]FES!#REF!</definedName>
    <definedName name="_____SP18" localSheetId="1">[1]FES!#REF!</definedName>
    <definedName name="_____SP18">[1]FES!#REF!</definedName>
    <definedName name="_____SP19" localSheetId="1">[1]FES!#REF!</definedName>
    <definedName name="_____SP19">[1]FES!#REF!</definedName>
    <definedName name="_____SP2" localSheetId="1">[1]FES!#REF!</definedName>
    <definedName name="_____SP2">[1]FES!#REF!</definedName>
    <definedName name="_____SP20" localSheetId="1">[1]FES!#REF!</definedName>
    <definedName name="_____SP20">[1]FES!#REF!</definedName>
    <definedName name="_____SP3" localSheetId="1">[1]FES!#REF!</definedName>
    <definedName name="_____SP3">[1]FES!#REF!</definedName>
    <definedName name="_____SP4" localSheetId="1">[1]FES!#REF!</definedName>
    <definedName name="_____SP4">[1]FES!#REF!</definedName>
    <definedName name="_____SP5" localSheetId="1">[1]FES!#REF!</definedName>
    <definedName name="_____SP5">[1]FES!#REF!</definedName>
    <definedName name="_____SP7" localSheetId="1">[1]FES!#REF!</definedName>
    <definedName name="_____SP7">[1]FES!#REF!</definedName>
    <definedName name="_____SP8" localSheetId="1">[1]FES!#REF!</definedName>
    <definedName name="_____SP8">[1]FES!#REF!</definedName>
    <definedName name="_____SP9" localSheetId="1">[1]FES!#REF!</definedName>
    <definedName name="_____SP9">[1]FES!#REF!</definedName>
    <definedName name="____SP1" localSheetId="1">[1]FES!#REF!</definedName>
    <definedName name="____SP1">[1]FES!#REF!</definedName>
    <definedName name="____SP10" localSheetId="1">[1]FES!#REF!</definedName>
    <definedName name="____SP10">[1]FES!#REF!</definedName>
    <definedName name="____SP11" localSheetId="1">[1]FES!#REF!</definedName>
    <definedName name="____SP11">[1]FES!#REF!</definedName>
    <definedName name="____SP12" localSheetId="1">[1]FES!#REF!</definedName>
    <definedName name="____SP12">[1]FES!#REF!</definedName>
    <definedName name="____SP13" localSheetId="1">[1]FES!#REF!</definedName>
    <definedName name="____SP13">[1]FES!#REF!</definedName>
    <definedName name="____SP14" localSheetId="1">[1]FES!#REF!</definedName>
    <definedName name="____SP14">[1]FES!#REF!</definedName>
    <definedName name="____SP15" localSheetId="1">[1]FES!#REF!</definedName>
    <definedName name="____SP15">[1]FES!#REF!</definedName>
    <definedName name="____SP16" localSheetId="1">[1]FES!#REF!</definedName>
    <definedName name="____SP16">[1]FES!#REF!</definedName>
    <definedName name="____SP17" localSheetId="1">[1]FES!#REF!</definedName>
    <definedName name="____SP17">[1]FES!#REF!</definedName>
    <definedName name="____SP18" localSheetId="1">[1]FES!#REF!</definedName>
    <definedName name="____SP18">[1]FES!#REF!</definedName>
    <definedName name="____SP19" localSheetId="1">[1]FES!#REF!</definedName>
    <definedName name="____SP19">[1]FES!#REF!</definedName>
    <definedName name="____SP2" localSheetId="1">[1]FES!#REF!</definedName>
    <definedName name="____SP2">[1]FES!#REF!</definedName>
    <definedName name="____SP20" localSheetId="1">[1]FES!#REF!</definedName>
    <definedName name="____SP20">[1]FES!#REF!</definedName>
    <definedName name="____SP3" localSheetId="1">[1]FES!#REF!</definedName>
    <definedName name="____SP3">[1]FES!#REF!</definedName>
    <definedName name="____SP4" localSheetId="1">[1]FES!#REF!</definedName>
    <definedName name="____SP4">[1]FES!#REF!</definedName>
    <definedName name="____SP5" localSheetId="1">[1]FES!#REF!</definedName>
    <definedName name="____SP5">[1]FES!#REF!</definedName>
    <definedName name="____SP7" localSheetId="1">[1]FES!#REF!</definedName>
    <definedName name="____SP7">[1]FES!#REF!</definedName>
    <definedName name="____SP8" localSheetId="1">[1]FES!#REF!</definedName>
    <definedName name="____SP8">[1]FES!#REF!</definedName>
    <definedName name="____SP9" localSheetId="1">[1]FES!#REF!</definedName>
    <definedName name="____SP9">[1]FES!#REF!</definedName>
    <definedName name="___SP1" localSheetId="1">[1]FES!#REF!</definedName>
    <definedName name="___SP1">[1]FES!#REF!</definedName>
    <definedName name="___SP10" localSheetId="1">[1]FES!#REF!</definedName>
    <definedName name="___SP10">[1]FES!#REF!</definedName>
    <definedName name="___SP11" localSheetId="1">[1]FES!#REF!</definedName>
    <definedName name="___SP11">[1]FES!#REF!</definedName>
    <definedName name="___SP12" localSheetId="1">[1]FES!#REF!</definedName>
    <definedName name="___SP12">[1]FES!#REF!</definedName>
    <definedName name="___SP13" localSheetId="1">[1]FES!#REF!</definedName>
    <definedName name="___SP13">[1]FES!#REF!</definedName>
    <definedName name="___SP14" localSheetId="1">[1]FES!#REF!</definedName>
    <definedName name="___SP14">[1]FES!#REF!</definedName>
    <definedName name="___SP15" localSheetId="1">[1]FES!#REF!</definedName>
    <definedName name="___SP15">[1]FES!#REF!</definedName>
    <definedName name="___SP16" localSheetId="1">[1]FES!#REF!</definedName>
    <definedName name="___SP16">[1]FES!#REF!</definedName>
    <definedName name="___SP17" localSheetId="1">[1]FES!#REF!</definedName>
    <definedName name="___SP17">[1]FES!#REF!</definedName>
    <definedName name="___SP18" localSheetId="1">[1]FES!#REF!</definedName>
    <definedName name="___SP18">[1]FES!#REF!</definedName>
    <definedName name="___SP19" localSheetId="1">[1]FES!#REF!</definedName>
    <definedName name="___SP19">[1]FES!#REF!</definedName>
    <definedName name="___SP2" localSheetId="1">[1]FES!#REF!</definedName>
    <definedName name="___SP2">[1]FES!#REF!</definedName>
    <definedName name="___SP20" localSheetId="1">[1]FES!#REF!</definedName>
    <definedName name="___SP20">[1]FES!#REF!</definedName>
    <definedName name="___SP3" localSheetId="1">[1]FES!#REF!</definedName>
    <definedName name="___SP3">[1]FES!#REF!</definedName>
    <definedName name="___SP4" localSheetId="1">[1]FES!#REF!</definedName>
    <definedName name="___SP4">[1]FES!#REF!</definedName>
    <definedName name="___SP5" localSheetId="1">[1]FES!#REF!</definedName>
    <definedName name="___SP5">[1]FES!#REF!</definedName>
    <definedName name="___SP7" localSheetId="1">[1]FES!#REF!</definedName>
    <definedName name="___SP7">[1]FES!#REF!</definedName>
    <definedName name="___SP8" localSheetId="1">[1]FES!#REF!</definedName>
    <definedName name="___SP8">[1]FES!#REF!</definedName>
    <definedName name="___SP9" localSheetId="1">[1]FES!#REF!</definedName>
    <definedName name="___SP9">[1]FES!#REF!</definedName>
    <definedName name="__123Graph_AGRAPH1" localSheetId="1" hidden="1">'[2]на 1 тут'!#REF!</definedName>
    <definedName name="__123Graph_AGRAPH1" hidden="1">'[2]на 1 тут'!#REF!</definedName>
    <definedName name="__123Graph_AGRAPH2" localSheetId="1" hidden="1">'[2]на 1 тут'!#REF!</definedName>
    <definedName name="__123Graph_AGRAPH2" hidden="1">'[2]на 1 тут'!#REF!</definedName>
    <definedName name="__123Graph_BGRAPH1" localSheetId="1" hidden="1">'[2]на 1 тут'!#REF!</definedName>
    <definedName name="__123Graph_BGRAPH1" hidden="1">'[2]на 1 тут'!#REF!</definedName>
    <definedName name="__123Graph_BGRAPH2" localSheetId="1" hidden="1">'[2]на 1 тут'!#REF!</definedName>
    <definedName name="__123Graph_BGRAPH2" hidden="1">'[2]на 1 тут'!#REF!</definedName>
    <definedName name="__123Graph_CGRAPH1" localSheetId="1" hidden="1">'[2]на 1 тут'!#REF!</definedName>
    <definedName name="__123Graph_CGRAPH1" hidden="1">'[2]на 1 тут'!#REF!</definedName>
    <definedName name="__123Graph_CGRAPH2" localSheetId="1" hidden="1">'[2]на 1 тут'!#REF!</definedName>
    <definedName name="__123Graph_CGRAPH2" hidden="1">'[2]на 1 тут'!#REF!</definedName>
    <definedName name="__123Graph_LBL_AGRAPH1" localSheetId="1" hidden="1">'[2]на 1 тут'!#REF!</definedName>
    <definedName name="__123Graph_LBL_AGRAPH1" hidden="1">'[2]на 1 тут'!#REF!</definedName>
    <definedName name="__123Graph_XGRAPH1" localSheetId="1" hidden="1">'[2]на 1 тут'!#REF!</definedName>
    <definedName name="__123Graph_XGRAPH1" hidden="1">'[2]на 1 тут'!#REF!</definedName>
    <definedName name="__123Graph_XGRAPH2" localSheetId="1" hidden="1">'[2]на 1 тут'!#REF!</definedName>
    <definedName name="__123Graph_XGRAPH2" hidden="1">'[2]на 1 тут'!#REF!</definedName>
    <definedName name="__SP1" localSheetId="1">[1]FES!#REF!</definedName>
    <definedName name="__SP1">[1]FES!#REF!</definedName>
    <definedName name="__SP10" localSheetId="1">[1]FES!#REF!</definedName>
    <definedName name="__SP10">[1]FES!#REF!</definedName>
    <definedName name="__SP11" localSheetId="1">[1]FES!#REF!</definedName>
    <definedName name="__SP11">[1]FES!#REF!</definedName>
    <definedName name="__SP12" localSheetId="1">[1]FES!#REF!</definedName>
    <definedName name="__SP12">[1]FES!#REF!</definedName>
    <definedName name="__SP13" localSheetId="1">[1]FES!#REF!</definedName>
    <definedName name="__SP13">[1]FES!#REF!</definedName>
    <definedName name="__SP14" localSheetId="1">[1]FES!#REF!</definedName>
    <definedName name="__SP14">[1]FES!#REF!</definedName>
    <definedName name="__SP15" localSheetId="1">[1]FES!#REF!</definedName>
    <definedName name="__SP15">[1]FES!#REF!</definedName>
    <definedName name="__SP16" localSheetId="1">[1]FES!#REF!</definedName>
    <definedName name="__SP16">[1]FES!#REF!</definedName>
    <definedName name="__SP17" localSheetId="1">[1]FES!#REF!</definedName>
    <definedName name="__SP17">[1]FES!#REF!</definedName>
    <definedName name="__SP18" localSheetId="1">[1]FES!#REF!</definedName>
    <definedName name="__SP18">[1]FES!#REF!</definedName>
    <definedName name="__SP19" localSheetId="1">[1]FES!#REF!</definedName>
    <definedName name="__SP19">[1]FES!#REF!</definedName>
    <definedName name="__SP2" localSheetId="1">[1]FES!#REF!</definedName>
    <definedName name="__SP2">[1]FES!#REF!</definedName>
    <definedName name="__SP20" localSheetId="1">[1]FES!#REF!</definedName>
    <definedName name="__SP20">[1]FES!#REF!</definedName>
    <definedName name="__SP3" localSheetId="1">[1]FES!#REF!</definedName>
    <definedName name="__SP3">[1]FES!#REF!</definedName>
    <definedName name="__SP4" localSheetId="1">[1]FES!#REF!</definedName>
    <definedName name="__SP4">[1]FES!#REF!</definedName>
    <definedName name="__SP5" localSheetId="1">[1]FES!#REF!</definedName>
    <definedName name="__SP5">[1]FES!#REF!</definedName>
    <definedName name="__SP7" localSheetId="1">[1]FES!#REF!</definedName>
    <definedName name="__SP7">[1]FES!#REF!</definedName>
    <definedName name="__SP8" localSheetId="1">[1]FES!#REF!</definedName>
    <definedName name="__SP8">[1]FES!#REF!</definedName>
    <definedName name="__SP9" localSheetId="1">[1]FES!#REF!</definedName>
    <definedName name="__SP9">[1]FES!#REF!</definedName>
    <definedName name="_109_мм_и_менее">Птп!$Y$23:$Y$28</definedName>
    <definedName name="_400_мм_и_выше">Птп!$W$20:$AB$20</definedName>
    <definedName name="_50_мм_и_менее">50</definedName>
    <definedName name="_530_мм_и_выше">Птп!$W$12:$AD$12</definedName>
    <definedName name="_SP1" localSheetId="1">[1]FES!#REF!</definedName>
    <definedName name="_SP1">[1]FES!#REF!</definedName>
    <definedName name="_SP10" localSheetId="1">[1]FES!#REF!</definedName>
    <definedName name="_SP10">[1]FES!#REF!</definedName>
    <definedName name="_SP11" localSheetId="1">[1]FES!#REF!</definedName>
    <definedName name="_SP11">[1]FES!#REF!</definedName>
    <definedName name="_SP12" localSheetId="1">[1]FES!#REF!</definedName>
    <definedName name="_SP12">[1]FES!#REF!</definedName>
    <definedName name="_SP13" localSheetId="1">[1]FES!#REF!</definedName>
    <definedName name="_SP13">[1]FES!#REF!</definedName>
    <definedName name="_SP14" localSheetId="1">[1]FES!#REF!</definedName>
    <definedName name="_SP14">[1]FES!#REF!</definedName>
    <definedName name="_SP15" localSheetId="1">[1]FES!#REF!</definedName>
    <definedName name="_SP15">[1]FES!#REF!</definedName>
    <definedName name="_SP16" localSheetId="1">[1]FES!#REF!</definedName>
    <definedName name="_SP16">[1]FES!#REF!</definedName>
    <definedName name="_SP17" localSheetId="1">[1]FES!#REF!</definedName>
    <definedName name="_SP17">[1]FES!#REF!</definedName>
    <definedName name="_SP18" localSheetId="1">[1]FES!#REF!</definedName>
    <definedName name="_SP18">[1]FES!#REF!</definedName>
    <definedName name="_SP19" localSheetId="1">[1]FES!#REF!</definedName>
    <definedName name="_SP19">[1]FES!#REF!</definedName>
    <definedName name="_SP2" localSheetId="1">[1]FES!#REF!</definedName>
    <definedName name="_SP2">[1]FES!#REF!</definedName>
    <definedName name="_SP20" localSheetId="1">[1]FES!#REF!</definedName>
    <definedName name="_SP20">[1]FES!#REF!</definedName>
    <definedName name="_SP3" localSheetId="1">[1]FES!#REF!</definedName>
    <definedName name="_SP3">[1]FES!#REF!</definedName>
    <definedName name="_SP4" localSheetId="1">[1]FES!#REF!</definedName>
    <definedName name="_SP4">[1]FES!#REF!</definedName>
    <definedName name="_SP5" localSheetId="1">[1]FES!#REF!</definedName>
    <definedName name="_SP5">[1]FES!#REF!</definedName>
    <definedName name="_SP7" localSheetId="1">[1]FES!#REF!</definedName>
    <definedName name="_SP7">[1]FES!#REF!</definedName>
    <definedName name="_SP8" localSheetId="1">[1]FES!#REF!</definedName>
    <definedName name="_SP8">[1]FES!#REF!</definedName>
    <definedName name="_SP9" localSheetId="1">[1]FES!#REF!</definedName>
    <definedName name="_SP9">[1]FES!#REF!</definedName>
    <definedName name="_xlnm._FilterDatabase" localSheetId="1" hidden="1">#REF!</definedName>
    <definedName name="_xlnm._FilterDatabase" hidden="1">#REF!</definedName>
    <definedName name="a">[3]Параметры!$E$37</definedName>
    <definedName name="b">[3]Параметры!$F$37</definedName>
    <definedName name="B490_02" localSheetId="1">'[4]УФ-61'!#REF!</definedName>
    <definedName name="B490_02">'[4]УФ-61'!#REF!</definedName>
    <definedName name="C_STAT" localSheetId="1">[5]TEHSHEET!#REF!</definedName>
    <definedName name="C_STAT">[5]TEHSHEET!#REF!</definedName>
    <definedName name="ColLastYearFB">[6]ФедД!$AH$17</definedName>
    <definedName name="ColLastYearFB1">[7]Управление!$AF$17</definedName>
    <definedName name="ColThisYearFB">[6]ФедД!$AG$17</definedName>
    <definedName name="Cr_1">Птпз!$Q$33</definedName>
    <definedName name="Cr_2">Птпз!$R$33:$R$34</definedName>
    <definedName name="Cr_полиэтилен">Птпз!$Q$30</definedName>
    <definedName name="Cr_сталь">Птпз!$R$30:$R$31</definedName>
    <definedName name="CUR_VER">[8]Заголовок!$B$21</definedName>
    <definedName name="d">[3]Параметры!$G$37</definedName>
    <definedName name="DaNet" localSheetId="1">[9]TEHSHEET!#REF!</definedName>
    <definedName name="DaNet">[9]TEHSHEET!#REF!</definedName>
    <definedName name="dawd" localSheetId="1">'[10]97. УКС'!#REF!</definedName>
    <definedName name="dawd">'[10]97. УКС'!#REF!</definedName>
    <definedName name="e" localSheetId="1">[3]Параметры!#REF!</definedName>
    <definedName name="e">[3]Параметры!#REF!</definedName>
    <definedName name="f" localSheetId="1">[3]Параметры!#REF!</definedName>
    <definedName name="f">[3]Параметры!#REF!</definedName>
    <definedName name="F9_SC_1" localSheetId="1">[11]Топливо2009!#REF!</definedName>
    <definedName name="F9_SC_1">[11]Топливо2009!#REF!</definedName>
    <definedName name="F9_SC_2" localSheetId="1">[11]Топливо2009!#REF!</definedName>
    <definedName name="F9_SC_2">[11]Топливо2009!#REF!</definedName>
    <definedName name="F9_SC_3" localSheetId="1">[11]Топливо2009!#REF!</definedName>
    <definedName name="F9_SC_3">[11]Топливо2009!#REF!</definedName>
    <definedName name="F9_SC_4" localSheetId="1">[9]Топливо2009!#REF!</definedName>
    <definedName name="F9_SC_4">[9]Топливо2009!#REF!</definedName>
    <definedName name="F9_SC_5" localSheetId="1">[9]Топливо2009!#REF!</definedName>
    <definedName name="F9_SC_5">[9]Топливо2009!#REF!</definedName>
    <definedName name="F9_SC_6" localSheetId="1">[9]Топливо2009!#REF!</definedName>
    <definedName name="F9_SC_6">[9]Топливо2009!#REF!</definedName>
    <definedName name="fil">[12]Титульный!$F$15</definedName>
    <definedName name="ForIns" localSheetId="1">[13]Регионы!#REF!</definedName>
    <definedName name="ForIns">[13]Регионы!#REF!</definedName>
    <definedName name="g" localSheetId="1">[3]Параметры!#REF!</definedName>
    <definedName name="g">[3]Параметры!#REF!</definedName>
    <definedName name="god">[12]Титульный!$F$9</definedName>
    <definedName name="Helper_Котельные">[14]Справочники!$A$9:$A$12</definedName>
    <definedName name="Helper_ТЭС">[14]Справочники!$A$2:$A$5</definedName>
    <definedName name="Helper_ФОРЭМ">[14]Справочники!$A$30:$A$35</definedName>
    <definedName name="i" localSheetId="1" hidden="1">[15]Анализ!$E$131:$F$181,[15]Анализ!#REF!,[15]Анализ!$E$185:$F$185,[15]Анализ!#REF!,[15]Анализ!$F$132:$F$133,[15]Анализ!$H$135:$H$139,[15]Анализ!$H$143:$H$150,[15]Анализ!$H$156:$H$158,[15]Анализ!$H$160:$H$168</definedName>
    <definedName name="i" hidden="1">[15]Анализ!$E$131:$F$181,[15]Анализ!#REF!,[15]Анализ!$E$185:$F$185,[15]Анализ!#REF!,[15]Анализ!$F$132:$F$133,[15]Анализ!$H$135:$H$139,[15]Анализ!$H$143:$H$150,[15]Анализ!$H$156:$H$158,[15]Анализ!$H$160:$H$168</definedName>
    <definedName name="kpp">[12]Титульный!$F$18</definedName>
    <definedName name="l" localSheetId="1">'[16]Вводные данные систем'!#REF!</definedName>
    <definedName name="l">'[16]Вводные данные систем'!#REF!</definedName>
    <definedName name="logic">[12]TEHSHEET!$D$2:$D$3</definedName>
    <definedName name="MmExcelLinker_6E24F10A_D93B_4197_A91F_1E8C46B84DD5" localSheetId="1">РТ передача [17]ээ!$I$76:$I$76</definedName>
    <definedName name="MmExcelLinker_6E24F10A_D93B_4197_A91F_1E8C46B84DD5">РТ передача [17]ээ!$I$76:$I$76</definedName>
    <definedName name="MR_LIST">[12]REESTR!$D$2:$D$47</definedName>
    <definedName name="NET_INV" localSheetId="1">[18]TEHSHEET!#REF!</definedName>
    <definedName name="NET_INV">[18]TEHSHEET!#REF!</definedName>
    <definedName name="NET_ORG" localSheetId="1">[18]TEHSHEET!#REF!</definedName>
    <definedName name="NET_ORG">[18]TEHSHEET!#REF!</definedName>
    <definedName name="NET_W" localSheetId="1">[18]TEHSHEET!#REF!</definedName>
    <definedName name="NET_W">[18]TEHSHEET!#REF!</definedName>
    <definedName name="ORG" localSheetId="1">[13]Справочники!#REF!</definedName>
    <definedName name="ORG">[13]Справочники!#REF!</definedName>
    <definedName name="p" localSheetId="1">'[16]Вводные данные систем'!#REF!</definedName>
    <definedName name="p">'[16]Вводные данные систем'!#REF!</definedName>
    <definedName name="P1_dip" hidden="1">[19]FST5!$G$167:$G$172,[19]FST5!$G$174:$G$175,[19]FST5!$G$177:$G$180,[19]FST5!$G$182,[19]FST5!$G$184:$G$188,[19]FST5!$G$190,[19]FST5!$G$192:$G$194</definedName>
    <definedName name="P1_eso" hidden="1">[20]FST5!$G$167:$G$172,[20]FST5!$G$174:$G$175,[20]FST5!$G$177:$G$180,[20]FST5!$G$182,[20]FST5!$G$184:$G$188,[20]FST5!$G$190,[20]FST5!$G$192:$G$194</definedName>
    <definedName name="P1_ESO_PROT" localSheetId="1" hidden="1">#REF!,#REF!,#REF!,#REF!,#REF!,#REF!,#REF!,#REF!</definedName>
    <definedName name="P1_ESO_PROT" hidden="1">#REF!,#REF!,#REF!,#REF!,#REF!,#REF!,#REF!,#REF!</definedName>
    <definedName name="P1_EXPENSES" localSheetId="1" hidden="1">[15]Анализ!$E$131:$F$181,[15]Анализ!#REF!,[15]Анализ!$E$185:$F$185,[15]Анализ!#REF!,[15]Анализ!$F$132:$F$133,[15]Анализ!$H$135:$H$139,[15]Анализ!$H$143:$H$150,[15]Анализ!$H$156:$H$158,[15]Анализ!$H$160:$H$168</definedName>
    <definedName name="P1_EXPENSES" hidden="1">[15]Анализ!$E$131:$F$181,[15]Анализ!#REF!,[15]Анализ!$E$185:$F$185,[15]Анализ!#REF!,[15]Анализ!$F$132:$F$133,[15]Анализ!$H$135:$H$139,[15]Анализ!$H$143:$H$150,[15]Анализ!$H$156:$H$158,[15]Анализ!$H$160:$H$168</definedName>
    <definedName name="P1_EXPENSES2" localSheetId="1" hidden="1">[15]Анализ!#REF!,[15]Анализ!$H$131:$H$181,[15]Анализ!$H$119:$H$124,[15]Анализ!$H$226:$H$228,[15]Анализ!#REF!,[15]Анализ!$E$119:$E$124,[15]Анализ!$E$131:$E$181,[15]Анализ!#REF!,[15]Анализ!$E$185,[15]Анализ!#REF!,[15]Анализ!$E$226:$E$228</definedName>
    <definedName name="P1_EXPENSES2" hidden="1">[15]Анализ!#REF!,[15]Анализ!$H$131:$H$181,[15]Анализ!$H$119:$H$124,[15]Анализ!$H$226:$H$228,[15]Анализ!#REF!,[15]Анализ!$E$119:$E$124,[15]Анализ!$E$131:$E$181,[15]Анализ!#REF!,[15]Анализ!$E$185,[15]Анализ!#REF!,[15]Анализ!$E$226:$E$228</definedName>
    <definedName name="P1_EXPRENSES2" localSheetId="1" hidden="1">#REF!,#REF!,#REF!,#REF!,#REF!,#REF!,#REF!,#REF!,#REF!</definedName>
    <definedName name="P1_EXPRENSES2" hidden="1">#REF!,#REF!,#REF!,#REF!,#REF!,#REF!,#REF!,#REF!,#REF!</definedName>
    <definedName name="P1_FOR_LOAD" localSheetId="1" hidden="1">[21]Анализ!#REF!,[21]Анализ!#REF!,[21]Анализ!#REF!,[21]Анализ!#REF!,[21]Анализ!#REF!,[21]Анализ!#REF!,[21]Анализ!#REF!</definedName>
    <definedName name="P1_FOR_LOAD" hidden="1">[21]Анализ!#REF!,[21]Анализ!#REF!,[21]Анализ!#REF!,[21]Анализ!#REF!,[21]Анализ!#REF!,[21]Анализ!#REF!,[21]Анализ!#REF!</definedName>
    <definedName name="P1_net" hidden="1">[20]FST5!$G$118:$G$123,[20]FST5!$G$125:$G$126,[20]FST5!$G$128:$G$131,[20]FST5!$G$133,[20]FST5!$G$135:$G$139,[20]FST5!$G$141,[20]FST5!$G$143:$G$145</definedName>
    <definedName name="P1_RANGE4" localSheetId="1" hidden="1">[15]Анализ!$F$132:$F$133,[15]Анализ!#REF!,[15]Анализ!$F$135:$F$140,[15]Анализ!#REF!,[15]Анализ!$F$143,[15]Анализ!#REF!,[15]Анализ!$F$145:$F$149</definedName>
    <definedName name="P1_RANGE4" hidden="1">[15]Анализ!$F$132:$F$133,[15]Анализ!#REF!,[15]Анализ!$F$135:$F$140,[15]Анализ!#REF!,[15]Анализ!$F$143,[15]Анализ!#REF!,[15]Анализ!$F$145:$F$149</definedName>
    <definedName name="P1_SBT_PROT" localSheetId="1" hidden="1">#REF!,#REF!,#REF!,#REF!,#REF!,#REF!,#REF!</definedName>
    <definedName name="P1_SBT_PROT" hidden="1">#REF!,#REF!,#REF!,#REF!,#REF!,#REF!,#REF!</definedName>
    <definedName name="P1_SC22" localSheetId="1" hidden="1">#REF!,#REF!,#REF!,#REF!,#REF!,#REF!</definedName>
    <definedName name="P1_SC22" hidden="1">#REF!,#REF!,#REF!,#REF!,#REF!,#REF!</definedName>
    <definedName name="P1_SCOPE_17_PRT" hidden="1">'[22]17'!$E$13:$H$21,'[22]17'!$J$9:$J$11,'[22]17'!$J$13:$J$21,'[22]17'!$E$24:$H$26,'[22]17'!$E$28:$H$36,'[22]17'!$J$24:$M$26,'[22]17'!$J$28:$M$36,'[22]17'!$E$39:$H$41</definedName>
    <definedName name="P1_SCOPE_4_PRT" hidden="1">'[22]4'!$F$23:$I$23,'[22]4'!$F$25:$I$25,'[22]4'!$F$27:$I$31,'[22]4'!$K$14:$N$20,'[22]4'!$K$23:$N$23,'[22]4'!$K$25:$N$25,'[22]4'!$K$27:$N$31,'[22]4'!$P$14:$S$20,'[22]4'!$P$23:$S$23</definedName>
    <definedName name="P1_SCOPE_5_PRT" hidden="1">'[22]5'!$F$23:$I$23,'[22]5'!$F$25:$I$25,'[22]5'!$F$27:$I$31,'[22]5'!$K$14:$N$21,'[22]5'!$K$23:$N$23,'[22]5'!$K$25:$N$25,'[22]5'!$K$27:$N$31,'[22]5'!$P$14:$S$21,'[22]5'!$P$23:$S$23</definedName>
    <definedName name="P1_SCOPE_CORR" localSheetId="1" hidden="1">#REF!,#REF!,#REF!,#REF!,#REF!,#REF!,#REF!</definedName>
    <definedName name="P1_SCOPE_CORR" hidden="1">#REF!,#REF!,#REF!,#REF!,#REF!,#REF!,#REF!</definedName>
    <definedName name="P1_SCOPE_DOP" localSheetId="1" hidden="1">[23]Регионы!#REF!,[23]Регионы!#REF!,[23]Регионы!#REF!,[23]Регионы!#REF!,[23]Регионы!#REF!,[23]Регионы!#REF!</definedName>
    <definedName name="P1_SCOPE_DOP" hidden="1">[23]Регионы!#REF!,[23]Регионы!#REF!,[23]Регионы!#REF!,[23]Регионы!#REF!,[23]Регионы!#REF!,[23]Регионы!#REF!</definedName>
    <definedName name="P1_SCOPE_F1_PRT" hidden="1">'[22]Ф-1 (для АО-энерго)'!$D$74:$E$84,'[22]Ф-1 (для АО-энерго)'!$D$71:$E$72,'[22]Ф-1 (для АО-энерго)'!$D$66:$E$69,'[22]Ф-1 (для АО-энерго)'!$D$61:$E$64</definedName>
    <definedName name="P1_SCOPE_F2_PRT" hidden="1">'[22]Ф-2 (для АО-энерго)'!$G$56,'[22]Ф-2 (для АО-энерго)'!$E$55:$E$56,'[22]Ф-2 (для АО-энерго)'!$F$55:$G$55,'[22]Ф-2 (для АО-энерго)'!$D$55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FST7" localSheetId="1" hidden="1">#REF!,#REF!,#REF!,#REF!,#REF!,#REF!</definedName>
    <definedName name="P1_SCOPE_FST7" hidden="1">#REF!,#REF!,#REF!,#REF!,#REF!,#REF!</definedName>
    <definedName name="P1_SCOPE_FULL_LOAD" localSheetId="1" hidden="1">#REF!,#REF!,#REF!,#REF!,#REF!,#REF!</definedName>
    <definedName name="P1_SCOPE_FULL_LOAD" hidden="1">#REF!,#REF!,#REF!,#REF!,#REF!,#REF!</definedName>
    <definedName name="P1_SCOPE_IND" localSheetId="1" hidden="1">#REF!,#REF!,#REF!,#REF!,#REF!,#REF!</definedName>
    <definedName name="P1_SCOPE_IND" hidden="1">#REF!,#REF!,#REF!,#REF!,#REF!,#REF!</definedName>
    <definedName name="P1_SCOPE_IND2" localSheetId="1" hidden="1">#REF!,#REF!,#REF!,#REF!,#REF!</definedName>
    <definedName name="P1_SCOPE_IND2" hidden="1">#REF!,#REF!,#REF!,#REF!,#REF!</definedName>
    <definedName name="P1_SCOPE_LOAD" localSheetId="1" hidden="1">[21]Анализ!#REF!,[21]Анализ!#REF!,[21]Анализ!#REF!,[21]Анализ!#REF!,[21]Анализ!#REF!,[21]Анализ!#REF!,[21]Анализ!#REF!</definedName>
    <definedName name="P1_SCOPE_LOAD" hidden="1">[21]Анализ!#REF!,[21]Анализ!#REF!,[21]Анализ!#REF!,[21]Анализ!#REF!,[21]Анализ!#REF!,[21]Анализ!#REF!,[21]Анализ!#REF!</definedName>
    <definedName name="P1_SCOPE_NOTIND" localSheetId="1" hidden="1">#REF!,#REF!,#REF!,#REF!,#REF!,#REF!</definedName>
    <definedName name="P1_SCOPE_NOTIND" hidden="1">#REF!,#REF!,#REF!,#REF!,#REF!,#REF!</definedName>
    <definedName name="P1_SCOPE_NotInd2" localSheetId="1" hidden="1">#REF!,#REF!,#REF!,#REF!,#REF!,#REF!,#REF!</definedName>
    <definedName name="P1_SCOPE_NotInd2" hidden="1">#REF!,#REF!,#REF!,#REF!,#REF!,#REF!,#REF!</definedName>
    <definedName name="P1_SCOPE_NotInd3" localSheetId="1" hidden="1">#REF!,#REF!,#REF!,#REF!,#REF!,#REF!,#REF!</definedName>
    <definedName name="P1_SCOPE_NotInd3" hidden="1">#REF!,#REF!,#REF!,#REF!,#REF!,#REF!,#REF!</definedName>
    <definedName name="P1_SCOPE_NotInt" localSheetId="1" hidden="1">#REF!,#REF!,#REF!,#REF!,#REF!,#REF!</definedName>
    <definedName name="P1_SCOPE_NotInt" hidden="1">#REF!,#REF!,#REF!,#REF!,#REF!,#REF!</definedName>
    <definedName name="P1_SCOPE_PER_PRT" hidden="1">[22]перекрестка!$H$15:$H$19,[22]перекрестка!$H$21:$H$25,[22]перекрестка!$J$14:$J$25,[22]перекрестка!$K$15:$K$19,[22]перекрестка!$K$21:$K$25</definedName>
    <definedName name="P1_SCOPE_SAVE2" localSheetId="1" hidden="1">#REF!,#REF!,#REF!,#REF!,#REF!,#REF!,#REF!</definedName>
    <definedName name="P1_SCOPE_SAVE2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COPE111" hidden="1">[24]Обнулить!$J$9:$J$13,[24]Обнулить!$E$20:$G$27,[24]Обнулить!$J$20:$J$27,[24]Обнулить!$E$34:$J$41,[24]Обнулить!$E$47:$J$89,[24]Обнулить!$E$95:$J$106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_T1_Protect" localSheetId="1" hidden="1">#REF!,#REF!,#REF!,#REF!,#REF!,#REF!</definedName>
    <definedName name="P1_T1_Protect" hidden="1">#REF!,#REF!,#REF!,#REF!,#REF!,#REF!</definedName>
    <definedName name="P1_T16?axis?R?ДОГОВОР" hidden="1">'[25]16'!$E$76:$M$76,'[25]16'!$E$8:$M$8,'[25]16'!$E$12:$M$12,'[25]16'!$E$52:$M$52,'[25]16'!$E$16:$M$16,'[25]16'!$E$64:$M$64,'[25]16'!$E$84:$M$85,'[25]16'!$E$48:$M$48,'[25]16'!$E$80:$M$80,'[25]16'!$E$72:$M$72,'[25]16'!$E$44:$M$44</definedName>
    <definedName name="P1_T16?axis?R?ДОГОВОР?" hidden="1">'[25]16'!$A$76,'[25]16'!$A$84:$A$85,'[25]16'!$A$72,'[25]16'!$A$80,'[25]16'!$A$68,'[25]16'!$A$64,'[25]16'!$A$60,'[25]16'!$A$56,'[25]16'!$A$52,'[25]16'!$A$48,'[25]16'!$A$44,'[25]16'!$A$40,'[25]16'!$A$36,'[25]16'!$A$32,'[25]16'!$A$28,'[25]16'!$A$24,'[25]16'!$A$20</definedName>
    <definedName name="P1_T16?L1" hidden="1">'[25]16'!$A$74:$M$74,'[25]16'!$A$14:$M$14,'[25]16'!$A$10:$M$10,'[25]16'!$A$50:$M$50,'[25]16'!$A$6:$M$6,'[25]16'!$A$62:$M$62,'[25]16'!$A$78:$M$78,'[25]16'!$A$46:$M$46,'[25]16'!$A$82:$M$82,'[25]16'!$A$70:$M$70,'[25]16'!$A$42:$M$42</definedName>
    <definedName name="P1_T16?L1.x" hidden="1">'[25]16'!$A$76:$M$76,'[25]16'!$A$16:$M$16,'[25]16'!$A$12:$M$12,'[25]16'!$A$52:$M$52,'[25]16'!$A$8:$M$8,'[25]16'!$A$64:$M$64,'[25]16'!$A$80:$M$80,'[25]16'!$A$48:$M$48,'[25]16'!$A$84:$M$85,'[25]16'!$A$72:$M$72,'[25]16'!$A$44:$M$44</definedName>
    <definedName name="P1_T16_Protect" localSheetId="1" hidden="1">#REF!,#REF!,#REF!,#REF!,#REF!,#REF!,#REF!,#REF!</definedName>
    <definedName name="P1_T16_Protect" hidden="1">#REF!,#REF!,#REF!,#REF!,#REF!,#REF!,#REF!,#REF!</definedName>
    <definedName name="P1_T18.2_Protect" localSheetId="1" hidden="1">#REF!,#REF!,#REF!,#REF!,#REF!,#REF!,#REF!</definedName>
    <definedName name="P1_T18.2_Protect" hidden="1">#REF!,#REF!,#REF!,#REF!,#REF!,#REF!,#REF!</definedName>
    <definedName name="P1_T20_Protection" hidden="1">'[26]20'!$E$4:$H$4,'[26]20'!$E$13:$H$13,'[26]20'!$E$16:$H$17,'[26]20'!$E$19:$H$19,'[26]20'!$J$4:$M$4,'[26]20'!$J$8:$M$11,'[26]20'!$J$13:$M$13,'[26]20'!$J$16:$M$17,'[26]20'!$J$19:$M$19</definedName>
    <definedName name="P1_T4_Protect" hidden="1">'[27]4'!$D$20:$G$20,'[27]4'!$D$22:$G$22,'[27]4'!$D$23:$G$25,'[27]4'!$I$11:$L$17,'[27]4'!$I$20:$L$20,'[27]4'!$I$22:$L$22,'[27]4'!$I$23:$L$25,'[27]4'!$N$11:$Q$17,'[27]4'!$N$20:$Q$20</definedName>
    <definedName name="P1_T6_Protect" localSheetId="1" hidden="1">#REF!,#REF!,#REF!,#REF!,#REF!,#REF!,#REF!,#REF!,#REF!</definedName>
    <definedName name="P1_T6_Protect" hidden="1">#REF!,#REF!,#REF!,#REF!,#REF!,#REF!,#REF!,#REF!,#REF!</definedName>
    <definedName name="P1_TOTAL" localSheetId="1" hidden="1">[15]Анализ!#REF!,[15]Анализ!#REF!,[15]Анализ!#REF!,[15]Анализ!$F$119:$F$124,[15]Анализ!#REF!,[15]Анализ!$F$170:$F$177,[15]Анализ!#REF!</definedName>
    <definedName name="P1_TOTAL" hidden="1">[15]Анализ!#REF!,[15]Анализ!#REF!,[15]Анализ!#REF!,[15]Анализ!$F$119:$F$124,[15]Анализ!#REF!,[15]Анализ!$F$170:$F$177,[15]Анализ!#REF!</definedName>
    <definedName name="P1_TOTAL1" localSheetId="1" hidden="1">[15]Анализ!#REF!,[15]Анализ!#REF!,[15]Анализ!#REF!,[15]Анализ!$F$119:$F$124,[15]Анализ!#REF!,[15]Анализ!$F$170:$F$177,[15]Анализ!#REF!</definedName>
    <definedName name="P1_TOTAL1" hidden="1">[15]Анализ!#REF!,[15]Анализ!#REF!,[15]Анализ!#REF!,[15]Анализ!$F$119:$F$124,[15]Анализ!#REF!,[15]Анализ!$F$170:$F$177,[15]Анализ!#REF!</definedName>
    <definedName name="P10_SCOPE_FULL_LOAD" localSheetId="1" hidden="1">#REF!,#REF!,#REF!,#REF!,#REF!,#REF!</definedName>
    <definedName name="P10_SCOPE_FULL_LOAD" hidden="1">#REF!,#REF!,#REF!,#REF!,#REF!,#REF!</definedName>
    <definedName name="P10_T1_Protect" localSheetId="1" hidden="1">#REF!,#REF!,#REF!,#REF!,#REF!</definedName>
    <definedName name="P10_T1_Protect" hidden="1">#REF!,#REF!,#REF!,#REF!,#REF!</definedName>
    <definedName name="P11_SCOPE_FULL_LOAD" localSheetId="1" hidden="1">#REF!,#REF!,#REF!,#REF!,#REF!</definedName>
    <definedName name="P11_SCOPE_FULL_LOAD" hidden="1">#REF!,#REF!,#REF!,#REF!,#REF!</definedName>
    <definedName name="P11_T1_Protect" localSheetId="1" hidden="1">#REF!,#REF!,#REF!,#REF!,#REF!</definedName>
    <definedName name="P11_T1_Protect" hidden="1">#REF!,#REF!,#REF!,#REF!,#REF!</definedName>
    <definedName name="P12_SCOPE_FULL_LOAD" localSheetId="1" hidden="1">#REF!,#REF!,#REF!,#REF!,#REF!,#REF!</definedName>
    <definedName name="P12_SCOPE_FULL_LOAD" hidden="1">#REF!,#REF!,#REF!,#REF!,#REF!,#REF!</definedName>
    <definedName name="P12_T1_Protect" localSheetId="1" hidden="1">#REF!,#REF!,#REF!,#REF!,#REF!</definedName>
    <definedName name="P12_T1_Protect" hidden="1">#REF!,#REF!,#REF!,#REF!,#REF!</definedName>
    <definedName name="P13_SCOPE_FULL_LOAD" localSheetId="1" hidden="1">#REF!,#REF!,#REF!,#REF!,#REF!,#REF!</definedName>
    <definedName name="P13_SCOPE_FULL_LOAD" hidden="1">#REF!,#REF!,#REF!,#REF!,#REF!,#REF!</definedName>
    <definedName name="P13_T1_Protect" localSheetId="1" hidden="1">#REF!,#REF!,#REF!,#REF!,#REF!</definedName>
    <definedName name="P13_T1_Protect" hidden="1">#REF!,#REF!,#REF!,#REF!,#REF!</definedName>
    <definedName name="P14_SCOPE_FULL_LOAD" localSheetId="1" hidden="1">#REF!,#REF!,#REF!,#REF!,#REF!,#REF!</definedName>
    <definedName name="P14_SCOPE_FULL_LOAD" hidden="1">#REF!,#REF!,#REF!,#REF!,#REF!,#REF!</definedName>
    <definedName name="P14_T1_Protect" localSheetId="1" hidden="1">#REF!,#REF!,#REF!,#REF!,#REF!</definedName>
    <definedName name="P14_T1_Protect" hidden="1">#REF!,#REF!,#REF!,#REF!,#REF!</definedName>
    <definedName name="P15_SCOPE_FULL_LOAD" localSheetId="1" hidden="1">#REF!,#REF!,#REF!,#REF!,#REF!,Птпз!P1_SCOPE_FULL_LOAD</definedName>
    <definedName name="P15_SCOPE_FULL_LOAD" hidden="1">#REF!,#REF!,#REF!,#REF!,#REF!,P1_SCOPE_FULL_LOAD</definedName>
    <definedName name="P15_T1_Protect" localSheetId="1" hidden="1">#REF!,#REF!,#REF!,#REF!,#REF!</definedName>
    <definedName name="P15_T1_Protect" hidden="1">#REF!,#REF!,#REF!,#REF!,#REF!</definedName>
    <definedName name="P16_SCOPE_FULL_LOAD" localSheetId="1" hidden="1">Птпз!P2_SCOPE_FULL_LOAD,Птпз!P3_SCOPE_FULL_LOAD,Птпз!P4_SCOPE_FULL_LOAD,Птпз!P5_SCOPE_FULL_LOAD,Птпз!P6_SCOPE_FULL_LOAD,Птпз!P7_SCOPE_FULL_LOAD,Птпз!P8_SCOPE_FULL_LOAD</definedName>
    <definedName name="P16_SCOPE_FULL_LOAD" hidden="1">Птпз!P2_SCOPE_FULL_LOAD,Птпз!P3_SCOPE_FULL_LOAD,Птпз!P4_SCOPE_FULL_LOAD,Птпз!P5_SCOPE_FULL_LOAD,Птпз!P6_SCOPE_FULL_LOAD,Птпз!P7_SCOPE_FULL_LOAD,Птпз!P8_SCOPE_FULL_LOAD</definedName>
    <definedName name="P16_T1_Protect" localSheetId="1" hidden="1">#REF!,#REF!,#REF!,#REF!,#REF!,#REF!</definedName>
    <definedName name="P16_T1_Protect" hidden="1">#REF!,#REF!,#REF!,#REF!,#REF!,#REF!</definedName>
    <definedName name="P17_SCOPE_FULL_LOAD" localSheetId="1" hidden="1">Птпз!P9_SCOPE_FULL_LOAD,Птпз!P10_SCOPE_FULL_LOAD,Птпз!P11_SCOPE_FULL_LOAD,Птпз!P12_SCOPE_FULL_LOAD,Птпз!P13_SCOPE_FULL_LOAD,Птпз!P14_SCOPE_FULL_LOAD,Птпз!P15_SCOPE_FULL_LOAD</definedName>
    <definedName name="P17_SCOPE_FULL_LOAD" hidden="1">Птпз!P9_SCOPE_FULL_LOAD,P10_SCOPE_FULL_LOAD,P11_SCOPE_FULL_LOAD,P12_SCOPE_FULL_LOAD,P13_SCOPE_FULL_LOAD,P14_SCOPE_FULL_LOAD,P15_SCOPE_FULL_LOAD</definedName>
    <definedName name="P17_T1_Protect" localSheetId="1" hidden="1">#REF!,#REF!,#REF!,#REF!,#REF!</definedName>
    <definedName name="P17_T1_Protect" hidden="1">#REF!,#REF!,#REF!,#REF!,#REF!</definedName>
    <definedName name="P18_T1_Protect" localSheetId="1" hidden="1">#REF!,#REF!,#REF!,Птпз!P1_T1_Protect,Птпз!P2_T1_Protect,Птпз!P3_T1_Protect,Птпз!P4_T1_Protect</definedName>
    <definedName name="P18_T1_Protect" hidden="1">#REF!,#REF!,#REF!,P1_T1_Protect,Птпз!P2_T1_Protect,Птпз!P3_T1_Protect,Птпз!P4_T1_Protect</definedName>
    <definedName name="P19_T1_Protect" localSheetId="1" hidden="1">Птпз!P5_T1_Protect,Птпз!P6_T1_Protect,Птпз!P7_T1_Protect,Птпз!P8_T1_Protect,Птпз!P9_T1_Protect,Птпз!P10_T1_Protect,Птпз!P11_T1_Protect,Птпз!P12_T1_Protect,Птпз!P13_T1_Protect,Птпз!P14_T1_Protect</definedName>
    <definedName name="P19_T1_Protect" hidden="1">Птпз!P5_T1_Protect,Птпз!P6_T1_Protect,Птпз!P7_T1_Protect,Птпз!P8_T1_Protect,Птпз!P9_T1_Protect,P10_T1_Protect,P11_T1_Protect,P12_T1_Protect,P13_T1_Protect,P14_T1_Protect</definedName>
    <definedName name="P2_dip" hidden="1">[19]FST5!$G$100:$G$116,[19]FST5!$G$118:$G$123,[19]FST5!$G$125:$G$126,[19]FST5!$G$128:$G$131,[19]FST5!$G$133,[19]FST5!$G$135:$G$139,[19]FST5!$G$141</definedName>
    <definedName name="P2_RANGE4" localSheetId="1" hidden="1">[15]Анализ!#REF!,[15]Анализ!$F$151:$F$153,[15]Анализ!#REF!,[15]Анализ!$F$156:$F$158,[15]Анализ!#REF!,[15]Анализ!$F$160:$F$168,[15]Анализ!#REF!</definedName>
    <definedName name="P2_RANGE4" hidden="1">[15]Анализ!#REF!,[15]Анализ!$F$151:$F$153,[15]Анализ!#REF!,[15]Анализ!$F$156:$F$158,[15]Анализ!#REF!,[15]Анализ!$F$160:$F$168,[15]Анализ!#REF!</definedName>
    <definedName name="P2_SC22" localSheetId="1" hidden="1">#REF!,#REF!,#REF!,#REF!,#REF!,#REF!,#REF!</definedName>
    <definedName name="P2_SC22" hidden="1">#REF!,#REF!,#REF!,#REF!,#REF!,#REF!,#REF!</definedName>
    <definedName name="P2_SCOPE_4_PRT" hidden="1">'[22]4'!$P$25:$S$25,'[22]4'!$P$27:$S$31,'[22]4'!$U$14:$X$20,'[22]4'!$U$23:$X$23,'[22]4'!$U$25:$X$25,'[22]4'!$U$27:$X$31,'[22]4'!$Z$14:$AC$20,'[22]4'!$Z$23:$AC$23,'[22]4'!$Z$25:$AC$25</definedName>
    <definedName name="P2_SCOPE_5_PRT" hidden="1">'[22]5'!$P$25:$S$25,'[22]5'!$P$27:$S$31,'[22]5'!$U$14:$X$21,'[22]5'!$U$23:$X$23,'[22]5'!$U$25:$X$25,'[22]5'!$U$27:$X$31,'[22]5'!$Z$14:$AC$21,'[22]5'!$Z$23:$AC$23,'[22]5'!$Z$25:$AC$25</definedName>
    <definedName name="P2_SCOPE_CORR" localSheetId="1" hidden="1">#REF!,#REF!,#REF!,#REF!,#REF!,#REF!,#REF!,#REF!</definedName>
    <definedName name="P2_SCOPE_CORR" hidden="1">#REF!,#REF!,#REF!,#REF!,#REF!,#REF!,#REF!,#REF!</definedName>
    <definedName name="P2_SCOPE_F1_PRT" hidden="1">'[22]Ф-1 (для АО-энерго)'!$D$56:$E$59,'[22]Ф-1 (для АО-энерго)'!$D$34:$E$50,'[22]Ф-1 (для АО-энерго)'!$D$32:$E$32,'[22]Ф-1 (для АО-энерго)'!$D$23:$E$30</definedName>
    <definedName name="P2_SCOPE_F2_PRT" hidden="1">'[22]Ф-2 (для АО-энерго)'!$D$52:$G$54,'[22]Ф-2 (для АО-энерго)'!$C$21:$E$42,'[22]Ф-2 (для АО-энерго)'!$A$12:$E$12,'[22]Ф-2 (для АО-энерго)'!$C$8:$E$11</definedName>
    <definedName name="P2_SCOPE_FULL_LOAD" localSheetId="1" hidden="1">#REF!,#REF!,#REF!,#REF!,#REF!,#REF!</definedName>
    <definedName name="P2_SCOPE_FULL_LOAD" hidden="1">#REF!,#REF!,#REF!,#REF!,#REF!,#REF!</definedName>
    <definedName name="P2_SCOPE_IND" localSheetId="1" hidden="1">#REF!,#REF!,#REF!,#REF!,#REF!,#REF!</definedName>
    <definedName name="P2_SCOPE_IND" hidden="1">#REF!,#REF!,#REF!,#REF!,#REF!,#REF!</definedName>
    <definedName name="P2_SCOPE_IND2" localSheetId="1" hidden="1">#REF!,#REF!,#REF!,#REF!,#REF!</definedName>
    <definedName name="P2_SCOPE_IND2" hidden="1">#REF!,#REF!,#REF!,#REF!,#REF!</definedName>
    <definedName name="P2_SCOPE_NOTIND" localSheetId="1" hidden="1">#REF!,#REF!,#REF!,#REF!,#REF!,#REF!,#REF!</definedName>
    <definedName name="P2_SCOPE_NOTIND" hidden="1">#REF!,#REF!,#REF!,#REF!,#REF!,#REF!,#REF!</definedName>
    <definedName name="P2_SCOPE_NotInd2" localSheetId="1" hidden="1">#REF!,#REF!,#REF!,#REF!,#REF!,#REF!</definedName>
    <definedName name="P2_SCOPE_NotInd2" hidden="1">#REF!,#REF!,#REF!,#REF!,#REF!,#REF!</definedName>
    <definedName name="P2_SCOPE_NotInd3" localSheetId="1" hidden="1">#REF!,#REF!,#REF!,#REF!,#REF!,#REF!,#REF!</definedName>
    <definedName name="P2_SCOPE_NotInd3" hidden="1">#REF!,#REF!,#REF!,#REF!,#REF!,#REF!,#REF!</definedName>
    <definedName name="P2_SCOPE_NotInt" localSheetId="1" hidden="1">#REF!,#REF!,#REF!,#REF!,#REF!,#REF!,#REF!</definedName>
    <definedName name="P2_SCOPE_NotInt" hidden="1">#REF!,#REF!,#REF!,#REF!,#REF!,#REF!,#REF!</definedName>
    <definedName name="P2_SCOPE_PER_PRT" hidden="1">[22]перекрестка!$N$14:$N$25,[22]перекрестка!$N$27:$N$31,[22]перекрестка!$J$27:$K$31,[22]перекрестка!$F$27:$H$31,[22]перекрестка!$F$33:$H$37</definedName>
    <definedName name="P2_SCOPE_SAVE2" localSheetId="1" hidden="1">#REF!,#REF!,#REF!,#REF!,#REF!,#REF!</definedName>
    <definedName name="P2_SCOPE_SAVE2" hidden="1">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2_SCOPE111" hidden="1">[24]Обнулить!$E$112:$J$119,[24]Обнулить!$E$125:$J$128,[24]Обнулить!$E$134:$J$134,[24]Обнулить!$E$141:$J$144,[24]Обнулить!$E$151:$J$154,[24]Обнулить!$E$9:$G$13</definedName>
    <definedName name="P2_T1_Protect" localSheetId="1" hidden="1">#REF!,#REF!,#REF!,#REF!,#REF!,#REF!</definedName>
    <definedName name="P2_T1_Protect" hidden="1">#REF!,#REF!,#REF!,#REF!,#REF!,#REF!</definedName>
    <definedName name="P2_T4_Protect" hidden="1">'[27]4'!$N$22:$Q$22,'[27]4'!$N$23:$Q$25,'[27]4'!$S$23:$V$25,'[27]4'!$S$22:$V$22,'[27]4'!$S$20:$V$20,'[27]4'!$S$11:$V$17,'[27]4'!$X$11:$AA$17,'[27]4'!$X$20:$AA$20,'[27]4'!$X$22:$AA$22</definedName>
    <definedName name="P3_dip" hidden="1">[19]FST5!$G$143:$G$145,[19]FST5!$G$214:$G$217,[19]FST5!$G$219:$G$224,[19]FST5!$G$226,[19]FST5!$G$228,[19]FST5!$G$230,[19]FST5!$G$232,[19]FST5!$G$197:$G$212</definedName>
    <definedName name="P3_SC22" localSheetId="1" hidden="1">#REF!,#REF!,#REF!,#REF!,#REF!,#REF!</definedName>
    <definedName name="P3_SC22" hidden="1">#REF!,#REF!,#REF!,#REF!,#REF!,#REF!</definedName>
    <definedName name="P3_SCOPE_F1_PRT" hidden="1">'[22]Ф-1 (для АО-энерго)'!$E$16:$E$17,'[22]Ф-1 (для АО-энерго)'!$C$4:$D$4,'[22]Ф-1 (для АО-энерго)'!$C$7:$E$10,'[22]Ф-1 (для АО-энерго)'!$A$11:$E$11</definedName>
    <definedName name="P3_SCOPE_FULL_LOAD" localSheetId="1" hidden="1">#REF!,#REF!,#REF!,#REF!,#REF!,#REF!</definedName>
    <definedName name="P3_SCOPE_FULL_LOAD" hidden="1">#REF!,#REF!,#REF!,#REF!,#REF!,#REF!</definedName>
    <definedName name="P3_SCOPE_IND" localSheetId="1" hidden="1">#REF!,#REF!,#REF!,#REF!,#REF!</definedName>
    <definedName name="P3_SCOPE_IND" hidden="1">#REF!,#REF!,#REF!,#REF!,#REF!</definedName>
    <definedName name="P3_SCOPE_IND2" localSheetId="1" hidden="1">#REF!,#REF!,#REF!,#REF!,#REF!</definedName>
    <definedName name="P3_SCOPE_IND2" hidden="1">#REF!,#REF!,#REF!,#REF!,#REF!</definedName>
    <definedName name="P3_SCOPE_NOTIND" localSheetId="1" hidden="1">#REF!,#REF!,#REF!,#REF!,#REF!,#REF!,#REF!</definedName>
    <definedName name="P3_SCOPE_NOTIND" hidden="1">#REF!,#REF!,#REF!,#REF!,#REF!,#REF!,#REF!</definedName>
    <definedName name="P3_SCOPE_NotInd2" localSheetId="1" hidden="1">#REF!,#REF!,#REF!,#REF!,#REF!,#REF!,#REF!</definedName>
    <definedName name="P3_SCOPE_NotInd2" hidden="1">#REF!,#REF!,#REF!,#REF!,#REF!,#REF!,#REF!</definedName>
    <definedName name="P3_SCOPE_NotInt" localSheetId="1" hidden="1">#REF!,#REF!,#REF!,#REF!,#REF!,#REF!</definedName>
    <definedName name="P3_SCOPE_NotInt" hidden="1">#REF!,#REF!,#REF!,#REF!,#REF!,#REF!</definedName>
    <definedName name="P3_SCOPE_PER_PRT" hidden="1">[22]перекрестка!$J$33:$K$37,[22]перекрестка!$N$33:$N$37,[22]перекрестка!$F$39:$H$43,[22]перекрестка!$J$39:$K$43,[22]перекрестка!$N$39:$N$43</definedName>
    <definedName name="P3_SCOPE_SV_PRT" localSheetId="1" hidden="1">#REF!,#REF!,#REF!,#REF!,#REF!,#REF!,#REF!</definedName>
    <definedName name="P3_SCOPE_SV_PRT" hidden="1">#REF!,#REF!,#REF!,#REF!,#REF!,#REF!,#REF!</definedName>
    <definedName name="P3_T1_Protect" localSheetId="1" hidden="1">#REF!,#REF!,#REF!,#REF!,#REF!</definedName>
    <definedName name="P3_T1_Protect" hidden="1">#REF!,#REF!,#REF!,#REF!,#REF!</definedName>
    <definedName name="P4_dip" hidden="1">[19]FST5!$G$70:$G$75,[19]FST5!$G$77:$G$78,[19]FST5!$G$80:$G$83,[19]FST5!$G$85,[19]FST5!$G$87:$G$91,[19]FST5!$G$93,[19]FST5!$G$95:$G$97,[19]FST5!$G$52:$G$68</definedName>
    <definedName name="P4_SCOPE_F1_PRT" hidden="1">'[22]Ф-1 (для АО-энерго)'!$C$13:$E$13,'[22]Ф-1 (для АО-энерго)'!$A$14:$E$14,'[22]Ф-1 (для АО-энерго)'!$C$23:$C$50,'[22]Ф-1 (для АО-энерго)'!$C$54:$C$95</definedName>
    <definedName name="P4_SCOPE_FULL_LOAD" localSheetId="1" hidden="1">#REF!,#REF!,#REF!,#REF!,#REF!,#REF!</definedName>
    <definedName name="P4_SCOPE_FULL_LOAD" hidden="1">#REF!,#REF!,#REF!,#REF!,#REF!,#REF!</definedName>
    <definedName name="P4_SCOPE_IND" localSheetId="1" hidden="1">#REF!,#REF!,#REF!,#REF!,#REF!</definedName>
    <definedName name="P4_SCOPE_IND" hidden="1">#REF!,#REF!,#REF!,#REF!,#REF!</definedName>
    <definedName name="P4_SCOPE_IND2" localSheetId="1" hidden="1">#REF!,#REF!,#REF!,#REF!,#REF!,#REF!</definedName>
    <definedName name="P4_SCOPE_IND2" hidden="1">#REF!,#REF!,#REF!,#REF!,#REF!,#REF!</definedName>
    <definedName name="P4_SCOPE_NOTIND" localSheetId="1" hidden="1">#REF!,#REF!,#REF!,#REF!,#REF!,#REF!,#REF!</definedName>
    <definedName name="P4_SCOPE_NOTIND" hidden="1">#REF!,#REF!,#REF!,#REF!,#REF!,#REF!,#REF!</definedName>
    <definedName name="P4_SCOPE_NotInd2" localSheetId="1" hidden="1">#REF!,#REF!,#REF!,#REF!,#REF!,#REF!,#REF!</definedName>
    <definedName name="P4_SCOPE_NotInd2" hidden="1">#REF!,#REF!,#REF!,#REF!,#REF!,#REF!,#REF!</definedName>
    <definedName name="P4_SCOPE_PER_PRT" hidden="1">[22]перекрестка!$F$45:$H$49,[22]перекрестка!$J$45:$K$49,[22]перекрестка!$N$45:$N$49,[22]перекрестка!$F$53:$G$64,[22]перекрестка!$H$54:$H$58</definedName>
    <definedName name="P4_T1_Protect" localSheetId="1" hidden="1">#REF!,#REF!,#REF!,#REF!,#REF!,#REF!</definedName>
    <definedName name="P4_T1_Protect" hidden="1">#REF!,#REF!,#REF!,#REF!,#REF!,#REF!</definedName>
    <definedName name="P5_SCOPE_FULL_LOAD" localSheetId="1" hidden="1">#REF!,#REF!,#REF!,#REF!,#REF!,#REF!</definedName>
    <definedName name="P5_SCOPE_FULL_LOAD" hidden="1">#REF!,#REF!,#REF!,#REF!,#REF!,#REF!</definedName>
    <definedName name="P5_SCOPE_NOTIND" localSheetId="1" hidden="1">#REF!,#REF!,#REF!,#REF!,#REF!,#REF!,#REF!</definedName>
    <definedName name="P5_SCOPE_NOTIND" hidden="1">#REF!,#REF!,#REF!,#REF!,#REF!,#REF!,#REF!</definedName>
    <definedName name="P5_SCOPE_NotInd2" localSheetId="1" hidden="1">#REF!,#REF!,#REF!,#REF!,#REF!,#REF!,#REF!</definedName>
    <definedName name="P5_SCOPE_NotInd2" hidden="1">#REF!,#REF!,#REF!,#REF!,#REF!,#REF!,#REF!</definedName>
    <definedName name="P5_T1_Protect" localSheetId="1" hidden="1">#REF!,#REF!,#REF!,#REF!,#REF!</definedName>
    <definedName name="P5_T1_Protect" hidden="1">#REF!,#REF!,#REF!,#REF!,#REF!</definedName>
    <definedName name="P6_SCOPE_FULL_LOAD" localSheetId="1" hidden="1">#REF!,#REF!,#REF!,#REF!,#REF!,#REF!</definedName>
    <definedName name="P6_SCOPE_FULL_LOAD" hidden="1">#REF!,#REF!,#REF!,#REF!,#REF!,#REF!</definedName>
    <definedName name="P6_SCOPE_NOTIND" localSheetId="1" hidden="1">#REF!,#REF!,#REF!,#REF!,#REF!,#REF!,#REF!</definedName>
    <definedName name="P6_SCOPE_NOTIND" hidden="1">#REF!,#REF!,#REF!,#REF!,#REF!,#REF!,#REF!</definedName>
    <definedName name="P6_SCOPE_NotInd2" localSheetId="1" hidden="1">#REF!,#REF!,#REF!,#REF!,#REF!,#REF!,#REF!</definedName>
    <definedName name="P6_SCOPE_NotInd2" hidden="1">#REF!,#REF!,#REF!,#REF!,#REF!,#REF!,#REF!</definedName>
    <definedName name="P6_T1_Protect" localSheetId="1" hidden="1">#REF!,#REF!,#REF!,#REF!,#REF!</definedName>
    <definedName name="P6_T1_Protect" hidden="1">#REF!,#REF!,#REF!,#REF!,#REF!</definedName>
    <definedName name="P6_T2.1?Protection" localSheetId="1">P1_T2.1?Protection</definedName>
    <definedName name="P6_T2.1?Protection">P1_T2.1?Protection</definedName>
    <definedName name="P7_SCOPE_FULL_LOAD" localSheetId="1" hidden="1">#REF!,#REF!,#REF!,#REF!,#REF!,#REF!</definedName>
    <definedName name="P7_SCOPE_FULL_LOAD" hidden="1">#REF!,#REF!,#REF!,#REF!,#REF!,#REF!</definedName>
    <definedName name="P7_SCOPE_NOTIND" localSheetId="1" hidden="1">#REF!,#REF!,#REF!,#REF!,#REF!,#REF!</definedName>
    <definedName name="P7_SCOPE_NOTIND" hidden="1">#REF!,#REF!,#REF!,#REF!,#REF!,#REF!</definedName>
    <definedName name="P7_SCOPE_NotInd2" localSheetId="1" hidden="1">#REF!,#REF!,#REF!,#REF!,#REF!,Птпз!P1_SCOPE_NotInd2,Птпз!P2_SCOPE_NotInd2,Птпз!P3_SCOPE_NotInd2</definedName>
    <definedName name="P7_SCOPE_NotInd2" hidden="1">#REF!,#REF!,#REF!,#REF!,#REF!,P1_SCOPE_NotInd2,P2_SCOPE_NotInd2,P3_SCOPE_NotInd2</definedName>
    <definedName name="P7_T1_Protect" localSheetId="1" hidden="1">#REF!,#REF!,#REF!,#REF!,#REF!</definedName>
    <definedName name="P7_T1_Protect" hidden="1">#REF!,#REF!,#REF!,#REF!,#REF!</definedName>
    <definedName name="P8_SCOPE_FULL_LOAD" localSheetId="1" hidden="1">#REF!,#REF!,#REF!,#REF!,#REF!,#REF!</definedName>
    <definedName name="P8_SCOPE_FULL_LOAD" hidden="1">#REF!,#REF!,#REF!,#REF!,#REF!,#REF!</definedName>
    <definedName name="P8_SCOPE_NOTIND" localSheetId="1" hidden="1">#REF!,#REF!,#REF!,#REF!,#REF!,#REF!</definedName>
    <definedName name="P8_SCOPE_NOTIND" hidden="1">#REF!,#REF!,#REF!,#REF!,#REF!,#REF!</definedName>
    <definedName name="P8_T1_Protect" localSheetId="1" hidden="1">#REF!,#REF!,#REF!,#REF!,#REF!</definedName>
    <definedName name="P8_T1_Protect" hidden="1">#REF!,#REF!,#REF!,#REF!,#REF!</definedName>
    <definedName name="P9_SCOPE_FULL_LOAD" localSheetId="1" hidden="1">#REF!,#REF!,#REF!,#REF!,#REF!,#REF!</definedName>
    <definedName name="P9_SCOPE_FULL_LOAD" hidden="1">#REF!,#REF!,#REF!,#REF!,#REF!,#REF!</definedName>
    <definedName name="P9_SCOPE_NotInd" localSheetId="1" hidden="1">#REF!,Птпз!P1_SCOPE_NOTIND,Птпз!P2_SCOPE_NOTIND,Птпз!P3_SCOPE_NOTIND,Птпз!P4_SCOPE_NOTIND,Птпз!P5_SCOPE_NOTIND,Птпз!P6_SCOPE_NOTIND,Птпз!P7_SCOPE_NOTIND</definedName>
    <definedName name="P9_SCOPE_NotInd" hidden="1">#REF!,[0]!P1_SCOPE_NOTIND,[0]!P2_SCOPE_NOTIND,[0]!P3_SCOPE_NOTIND,[0]!P4_SCOPE_NOTIND,[0]!P5_SCOPE_NOTIND,[0]!P6_SCOPE_NOTIND,[0]!P7_SCOPE_NOTIND</definedName>
    <definedName name="P9_T1_Protect" localSheetId="1" hidden="1">#REF!,#REF!,#REF!,#REF!,#REF!</definedName>
    <definedName name="P9_T1_Protect" hidden="1">#REF!,#REF!,#REF!,#REF!,#REF!</definedName>
    <definedName name="PeriodLastYearName">[6]ФедД!$AH$20</definedName>
    <definedName name="PeriodThisYearName">[6]ФедД!$AG$20</definedName>
    <definedName name="Personal">'[28]6 Списки'!$A$2:$A$20</definedName>
    <definedName name="PR_ET" localSheetId="1">[5]TEHSHEET!#REF!</definedName>
    <definedName name="PR_ET">[5]TEHSHEET!#REF!</definedName>
    <definedName name="PR_OBJ_ET" localSheetId="1">[5]TEHSHEET!#REF!</definedName>
    <definedName name="PR_OBJ_ET">[5]TEHSHEET!#REF!</definedName>
    <definedName name="Project">[29]Списки!$B$2:$B$21</definedName>
    <definedName name="q" localSheetId="1">'[10]97. УКС'!#REF!</definedName>
    <definedName name="q">'[10]97. УКС'!#REF!</definedName>
    <definedName name="REG">[5]TEHSHEET!$B$2:$B$85</definedName>
    <definedName name="REGION">[9]TEHSHEET!$B$2:$B$85</definedName>
    <definedName name="region_name">[12]Титульный!$E$7</definedName>
    <definedName name="ROZN_09" localSheetId="1">'[9]2009'!#REF!</definedName>
    <definedName name="ROZN_09">'[9]2009'!#REF!</definedName>
    <definedName name="SAPBEXrevision" hidden="1">1</definedName>
    <definedName name="SAPBEXsysID" hidden="1">"BW2"</definedName>
    <definedName name="SAPBEXwbID" hidden="1">"479GSPMTNK9HM4ZSIVE5K2SH6"</definedName>
    <definedName name="SCOPE_3_DR7">#REF!</definedName>
    <definedName name="SCOPE_3_DR8" localSheetId="1">#REF!</definedName>
    <definedName name="SCOPE_3_DR8">#REF!</definedName>
    <definedName name="SCOPE_3_DR9" localSheetId="1">#REF!</definedName>
    <definedName name="SCOPE_3_DR9">#REF!</definedName>
    <definedName name="SCOPE_3_LD" localSheetId="1">#REF!</definedName>
    <definedName name="SCOPE_3_LD">#REF!</definedName>
    <definedName name="SCOPE_3_PRT" localSheetId="1">#REF!</definedName>
    <definedName name="SCOPE_3_PRT">#REF!</definedName>
    <definedName name="SCOPE_4_LD" localSheetId="1">#REF!</definedName>
    <definedName name="SCOPE_4_LD">#REF!</definedName>
    <definedName name="SCOPE_5_LD" localSheetId="1">#REF!</definedName>
    <definedName name="SCOPE_5_LD">#REF!</definedName>
    <definedName name="SCOPE_CL">[30]Справочники!$F$11:$F$11</definedName>
    <definedName name="SCOPE_CPR" localSheetId="1">#REF!</definedName>
    <definedName name="SCOPE_CPR">#REF!</definedName>
    <definedName name="SCOPE_ESOLD" localSheetId="1">#REF!</definedName>
    <definedName name="SCOPE_ESOLD">#REF!</definedName>
    <definedName name="SCOPE_ETALON" localSheetId="1">#REF!</definedName>
    <definedName name="SCOPE_ETALON">#REF!</definedName>
    <definedName name="SCOPE_ETALON2" localSheetId="1">#REF!</definedName>
    <definedName name="SCOPE_ETALON2">#REF!</definedName>
    <definedName name="SCOPE_F2_LD1" localSheetId="1">#REF!</definedName>
    <definedName name="SCOPE_F2_LD1">#REF!</definedName>
    <definedName name="SCOPE_F2_LD2" localSheetId="1">#REF!</definedName>
    <definedName name="SCOPE_F2_LD2">#REF!</definedName>
    <definedName name="SCOPE_FL">[30]Справочники!$H$11:$H$14</definedName>
    <definedName name="SCOPE_FORM46_EE1" localSheetId="1">#REF!</definedName>
    <definedName name="SCOPE_FORM46_EE1">#REF!</definedName>
    <definedName name="SCOPE_FORM46_EE1_ZAG_KOD" localSheetId="1">#REF!</definedName>
    <definedName name="SCOPE_FORM46_EE1_ZAG_KOD">#REF!</definedName>
    <definedName name="SCOPE_FORM46_EE1_ZAG_NAME" localSheetId="1">#REF!</definedName>
    <definedName name="SCOPE_FORM46_EE1_ZAG_NAME">#REF!</definedName>
    <definedName name="SCOPE_FULL_LOAD" localSheetId="1">Птпз!P16_SCOPE_FULL_LOAD,Птпз!P17_SCOPE_FULL_LOAD</definedName>
    <definedName name="scope_ld" localSheetId="1">#REF!</definedName>
    <definedName name="scope_ld">#REF!</definedName>
    <definedName name="SCOPE_LOAD" localSheetId="1">#REF!</definedName>
    <definedName name="SCOPE_LOAD">#REF!</definedName>
    <definedName name="SCOPE_LOAD_FUEL" localSheetId="1">#REF!</definedName>
    <definedName name="SCOPE_LOAD_FUEL">#REF!</definedName>
    <definedName name="SCOPE_LOAD1" localSheetId="1">#REF!</definedName>
    <definedName name="SCOPE_LOAD1">#REF!</definedName>
    <definedName name="SCOPE_NALOG">[31]Справочники!$R$3:$R$4</definedName>
    <definedName name="SCOPE_NOTIND" localSheetId="1">Птпз!P1_SCOPE_NOTIND,Птпз!P2_SCOPE_NOTIND,Птпз!P3_SCOPE_NOTIND,Птпз!P4_SCOPE_NOTIND,Птпз!P5_SCOPE_NOTIND,Птпз!P6_SCOPE_NOTIND,Птпз!P7_SCOPE_NOTIND,Птпз!P8_SCOPE_NOTIND</definedName>
    <definedName name="SCOPE_NotInd2" localSheetId="1">Птпз!P4_SCOPE_NotInd2,Птпз!P5_SCOPE_NotInd2,Птпз!P6_SCOPE_NotInd2,Птпз!P7_SCOPE_NotInd2</definedName>
    <definedName name="SCOPE_ORE" localSheetId="1">#REF!</definedName>
    <definedName name="SCOPE_ORE">#REF!</definedName>
    <definedName name="SCOPE_PER_LD" localSheetId="1">#REF!</definedName>
    <definedName name="SCOPE_PER_LD">#REF!</definedName>
    <definedName name="SCOPE_PRD" localSheetId="1">#REF!</definedName>
    <definedName name="SCOPE_PRD">#REF!</definedName>
    <definedName name="SCOPE_PRD_ET" localSheetId="1">#REF!</definedName>
    <definedName name="SCOPE_PRD_ET">#REF!</definedName>
    <definedName name="SCOPE_PRD_ET2" localSheetId="1">#REF!</definedName>
    <definedName name="SCOPE_PRD_ET2">#REF!</definedName>
    <definedName name="SCOPE_PRZ" localSheetId="1">#REF!</definedName>
    <definedName name="SCOPE_PRZ">#REF!</definedName>
    <definedName name="SCOPE_PRZ_ET" localSheetId="1">#REF!</definedName>
    <definedName name="SCOPE_PRZ_ET">#REF!</definedName>
    <definedName name="SCOPE_PRZ_ET2" localSheetId="1">#REF!</definedName>
    <definedName name="SCOPE_PRZ_ET2">#REF!</definedName>
    <definedName name="SCOPE_REGIONS" localSheetId="1">#REF!</definedName>
    <definedName name="SCOPE_REGIONS">#REF!</definedName>
    <definedName name="SCOPE_REGLD" localSheetId="1">#REF!</definedName>
    <definedName name="SCOPE_REGLD">#REF!</definedName>
    <definedName name="SCOPE_RG" localSheetId="1">#REF!</definedName>
    <definedName name="SCOPE_RG">#REF!</definedName>
    <definedName name="SCOPE_SBTLD" localSheetId="1">#REF!</definedName>
    <definedName name="SCOPE_SBTLD">#REF!</definedName>
    <definedName name="SCOPE_SETLD" localSheetId="1">#REF!</definedName>
    <definedName name="SCOPE_SETLD">#REF!</definedName>
    <definedName name="SCOPE_SS2" localSheetId="1">#REF!</definedName>
    <definedName name="SCOPE_SS2">#REF!</definedName>
    <definedName name="SCOPE_SV_LD2" localSheetId="1">#REF!</definedName>
    <definedName name="SCOPE_SV_LD2">#REF!</definedName>
    <definedName name="SCOPE_SV_PRT" localSheetId="1">Птпз!P1_SCOPE_SV_PRT,Птпз!P2_SCOPE_SV_PRT,Птпз!P3_SCOPE_SV_PRT</definedName>
    <definedName name="SCOPE10" localSheetId="1">#REF!</definedName>
    <definedName name="SCOPE10">#REF!</definedName>
    <definedName name="SCOPE11" localSheetId="1">#REF!</definedName>
    <definedName name="SCOPE11">#REF!</definedName>
    <definedName name="SCOPE12" localSheetId="1">#REF!</definedName>
    <definedName name="SCOPE12">#REF!</definedName>
    <definedName name="SCOPE2" localSheetId="1">#REF!</definedName>
    <definedName name="SCOPE2">#REF!</definedName>
    <definedName name="SCOPE3" localSheetId="1">#REF!</definedName>
    <definedName name="SCOPE3">#REF!</definedName>
    <definedName name="SCOPE4" localSheetId="1">#REF!</definedName>
    <definedName name="SCOPE4">#REF!</definedName>
    <definedName name="SCOPE5" localSheetId="1">#REF!</definedName>
    <definedName name="SCOPE5">#REF!</definedName>
    <definedName name="SCOPE6" localSheetId="1">#REF!</definedName>
    <definedName name="SCOPE6">#REF!</definedName>
    <definedName name="SCOPE7" localSheetId="1">#REF!</definedName>
    <definedName name="SCOPE7">#REF!</definedName>
    <definedName name="SCOPE8" localSheetId="1">#REF!</definedName>
    <definedName name="SCOPE8">#REF!</definedName>
    <definedName name="SCOPE9" localSheetId="1">#REF!</definedName>
    <definedName name="SCOPE9">#REF!</definedName>
    <definedName name="SEP" localSheetId="1">#REF!</definedName>
    <definedName name="SEP">#REF!</definedName>
    <definedName name="SET_ET" localSheetId="1">#REF!</definedName>
    <definedName name="SET_ET">#REF!</definedName>
    <definedName name="SETcom" localSheetId="1">#REF!</definedName>
    <definedName name="SETcom">#REF!</definedName>
    <definedName name="sl_all_n" localSheetId="1">#REF!</definedName>
    <definedName name="sl_all_n">#REF!</definedName>
    <definedName name="sl_per" localSheetId="1">#REF!</definedName>
    <definedName name="sl_per">#REF!</definedName>
    <definedName name="sl_pp" localSheetId="1">#REF!</definedName>
    <definedName name="sl_pp">#REF!</definedName>
    <definedName name="sl_pr" localSheetId="1">#REF!</definedName>
    <definedName name="sl_pr">#REF!</definedName>
    <definedName name="SP_OPT" localSheetId="1">#REF!</definedName>
    <definedName name="SP_OPT">#REF!</definedName>
    <definedName name="SP_OPT_ET" localSheetId="1">[5]TEHSHEET!#REF!</definedName>
    <definedName name="SP_OPT_ET">[5]TEHSHEET!#REF!</definedName>
    <definedName name="SP_ROZN" localSheetId="1">#REF!</definedName>
    <definedName name="SP_ROZN">#REF!</definedName>
    <definedName name="SP_ROZN_ET" localSheetId="1">[5]TEHSHEET!#REF!</definedName>
    <definedName name="SP_ROZN_ET">[5]TEHSHEET!#REF!</definedName>
    <definedName name="SP_SC_1" localSheetId="1">#REF!</definedName>
    <definedName name="SP_SC_1">#REF!</definedName>
    <definedName name="SP_SC_2" localSheetId="1">#REF!</definedName>
    <definedName name="SP_SC_2">#REF!</definedName>
    <definedName name="SP_SC_3" localSheetId="1">#REF!</definedName>
    <definedName name="SP_SC_3">#REF!</definedName>
    <definedName name="SP_SC_4" localSheetId="1">[9]Справочники!#REF!</definedName>
    <definedName name="SP_SC_4">[9]Справочники!#REF!</definedName>
    <definedName name="SP_SC_5" localSheetId="1">[9]Справочники!#REF!</definedName>
    <definedName name="SP_SC_5">[9]Справочники!#REF!</definedName>
    <definedName name="SP_ST_OPT" localSheetId="1">[5]TEHSHEET!#REF!</definedName>
    <definedName name="SP_ST_OPT">[5]TEHSHEET!#REF!</definedName>
    <definedName name="SP_ST_ROZN" localSheetId="1">[5]TEHSHEET!#REF!</definedName>
    <definedName name="SP_ST_ROZN">[5]TEHSHEET!#REF!</definedName>
    <definedName name="SPR_ET" localSheetId="1">[5]TEHSHEET!#REF!</definedName>
    <definedName name="SPR_ET">[5]TEHSHEET!#REF!</definedName>
    <definedName name="SPR_GES_ET" localSheetId="1">#REF!</definedName>
    <definedName name="SPR_GES_ET">#REF!</definedName>
    <definedName name="SPR_GRES_ET" localSheetId="1">#REF!</definedName>
    <definedName name="SPR_GRES_ET">#REF!</definedName>
    <definedName name="spr_np">[12]Справочники!$E$7:$E$7</definedName>
    <definedName name="SPR_OTH_ET" localSheetId="1">#REF!</definedName>
    <definedName name="SPR_OTH_ET">#REF!</definedName>
    <definedName name="SPR_SCOPE" localSheetId="1">#REF!</definedName>
    <definedName name="SPR_SCOPE">#REF!</definedName>
    <definedName name="SPR_TES_ET" localSheetId="1">#REF!</definedName>
    <definedName name="SPR_TES_ET">#REF!</definedName>
    <definedName name="sq" localSheetId="1">#REF!</definedName>
    <definedName name="sq">#REF!</definedName>
    <definedName name="sss" localSheetId="1">#REF!</definedName>
    <definedName name="sss">#REF!</definedName>
    <definedName name="T0?axis?ПРД?РЕГ" localSheetId="1">#REF!</definedName>
    <definedName name="T0?axis?ПРД?РЕГ">#REF!</definedName>
    <definedName name="T0?item_ext?РОСТ" localSheetId="1">#REF!</definedName>
    <definedName name="T0?item_ext?РОСТ">#REF!</definedName>
    <definedName name="T0?L0.1" localSheetId="1">#REF!</definedName>
    <definedName name="T0?L0.1">#REF!</definedName>
    <definedName name="T0?L0.2" localSheetId="1">#REF!</definedName>
    <definedName name="T0?L0.2">#REF!</definedName>
    <definedName name="T0?L1" localSheetId="1">#REF!</definedName>
    <definedName name="T0?L1">#REF!</definedName>
    <definedName name="T0?L10" localSheetId="1">#REF!</definedName>
    <definedName name="T0?L10">#REF!</definedName>
    <definedName name="T0?L10.1" localSheetId="1">#REF!</definedName>
    <definedName name="T0?L10.1">#REF!</definedName>
    <definedName name="T0?L10.2" localSheetId="1">#REF!</definedName>
    <definedName name="T0?L10.2">#REF!</definedName>
    <definedName name="T0?L10.3" localSheetId="1">#REF!</definedName>
    <definedName name="T0?L10.3">#REF!</definedName>
    <definedName name="T0?L10.4" localSheetId="1">#REF!</definedName>
    <definedName name="T0?L10.4">#REF!</definedName>
    <definedName name="T0?L10.5" localSheetId="1">#REF!</definedName>
    <definedName name="T0?L10.5">#REF!</definedName>
    <definedName name="T0?L11" localSheetId="1">#REF!</definedName>
    <definedName name="T0?L11">#REF!</definedName>
    <definedName name="T0?L12" localSheetId="1">#REF!</definedName>
    <definedName name="T0?L12">#REF!</definedName>
    <definedName name="T0?L13" localSheetId="1">#REF!</definedName>
    <definedName name="T0?L13">#REF!</definedName>
    <definedName name="T0?L13.1" localSheetId="1">#REF!</definedName>
    <definedName name="T0?L13.1">#REF!</definedName>
    <definedName name="T0?L13.2" localSheetId="1">#REF!</definedName>
    <definedName name="T0?L13.2">#REF!</definedName>
    <definedName name="T0?L14" localSheetId="1">#REF!</definedName>
    <definedName name="T0?L14">#REF!</definedName>
    <definedName name="T0?L14.1" localSheetId="1">#REF!</definedName>
    <definedName name="T0?L14.1">#REF!</definedName>
    <definedName name="T0?L14.2" localSheetId="1">#REF!</definedName>
    <definedName name="T0?L14.2">#REF!</definedName>
    <definedName name="T0?L15" localSheetId="1">#REF!</definedName>
    <definedName name="T0?L15">#REF!</definedName>
    <definedName name="T0?L15.1" localSheetId="1">#REF!</definedName>
    <definedName name="T0?L15.1">#REF!</definedName>
    <definedName name="T0?L15.2" localSheetId="1">#REF!</definedName>
    <definedName name="T0?L15.2">#REF!</definedName>
    <definedName name="T0?L15.2.1" localSheetId="1">#REF!</definedName>
    <definedName name="T0?L15.2.1">#REF!</definedName>
    <definedName name="T0?L15.2.2" localSheetId="1">#REF!</definedName>
    <definedName name="T0?L15.2.2">#REF!</definedName>
    <definedName name="T0?L16" localSheetId="1">#REF!</definedName>
    <definedName name="T0?L16">#REF!</definedName>
    <definedName name="T0?L17" localSheetId="1">#REF!</definedName>
    <definedName name="T0?L17">#REF!</definedName>
    <definedName name="T0?L17.1" localSheetId="1">#REF!</definedName>
    <definedName name="T0?L17.1">#REF!</definedName>
    <definedName name="T0?L18" localSheetId="1">#REF!</definedName>
    <definedName name="T0?L18">#REF!</definedName>
    <definedName name="T0?L19" localSheetId="1">#REF!</definedName>
    <definedName name="T0?L19">#REF!</definedName>
    <definedName name="T0?L2" localSheetId="1">#REF!</definedName>
    <definedName name="T0?L2">#REF!</definedName>
    <definedName name="T0?L20" localSheetId="1">#REF!</definedName>
    <definedName name="T0?L20">#REF!</definedName>
    <definedName name="T0?L21" localSheetId="1">#REF!</definedName>
    <definedName name="T0?L21">#REF!</definedName>
    <definedName name="T0?L22" localSheetId="1">#REF!</definedName>
    <definedName name="T0?L22">#REF!</definedName>
    <definedName name="T0?L22.1" localSheetId="1">#REF!</definedName>
    <definedName name="T0?L22.1">#REF!</definedName>
    <definedName name="T0?L22.2" localSheetId="1">#REF!</definedName>
    <definedName name="T0?L22.2">#REF!</definedName>
    <definedName name="T0?L23" localSheetId="1">#REF!</definedName>
    <definedName name="T0?L23">#REF!</definedName>
    <definedName name="T0?L24" localSheetId="1">#REF!</definedName>
    <definedName name="T0?L24">#REF!</definedName>
    <definedName name="T0?L24.1" localSheetId="1">#REF!</definedName>
    <definedName name="T0?L24.1">#REF!</definedName>
    <definedName name="T0?L24.2" localSheetId="1">#REF!</definedName>
    <definedName name="T0?L24.2">#REF!</definedName>
    <definedName name="T0?L25" localSheetId="1">#REF!</definedName>
    <definedName name="T0?L25">#REF!</definedName>
    <definedName name="T0?L25.1" localSheetId="1">#REF!</definedName>
    <definedName name="T0?L25.1">#REF!</definedName>
    <definedName name="T0?L25.1.1" localSheetId="1">#REF!</definedName>
    <definedName name="T0?L25.1.1">#REF!</definedName>
    <definedName name="T0?L25.1.2" localSheetId="1">#REF!</definedName>
    <definedName name="T0?L25.1.2">#REF!</definedName>
    <definedName name="T0?L25.2" localSheetId="1">#REF!</definedName>
    <definedName name="T0?L25.2">#REF!</definedName>
    <definedName name="T0?L25.3" localSheetId="1">#REF!</definedName>
    <definedName name="T0?L25.3">#REF!</definedName>
    <definedName name="T0?L26.1" localSheetId="1">#REF!</definedName>
    <definedName name="T0?L26.1">#REF!</definedName>
    <definedName name="T0?L26.2" localSheetId="1">#REF!</definedName>
    <definedName name="T0?L26.2">#REF!</definedName>
    <definedName name="T0?L27.1" localSheetId="1">#REF!</definedName>
    <definedName name="T0?L27.1">#REF!</definedName>
    <definedName name="T0?L27.2" localSheetId="1">#REF!</definedName>
    <definedName name="T0?L27.2">#REF!</definedName>
    <definedName name="T0?L3" localSheetId="1">#REF!</definedName>
    <definedName name="T0?L3">#REF!</definedName>
    <definedName name="T0?L4" localSheetId="1">#REF!</definedName>
    <definedName name="T0?L4">#REF!</definedName>
    <definedName name="T0?L5" localSheetId="1">#REF!</definedName>
    <definedName name="T0?L5">#REF!</definedName>
    <definedName name="T0?L6" localSheetId="1">#REF!</definedName>
    <definedName name="T0?L6">#REF!</definedName>
    <definedName name="T0?L7" localSheetId="1">#REF!</definedName>
    <definedName name="T0?L7">#REF!</definedName>
    <definedName name="T0?L7.1" localSheetId="1">#REF!</definedName>
    <definedName name="T0?L7.1">#REF!</definedName>
    <definedName name="T0?L7.1.2" localSheetId="1">#REF!</definedName>
    <definedName name="T0?L7.1.2">#REF!</definedName>
    <definedName name="T0?L7.1.3" localSheetId="1">#REF!</definedName>
    <definedName name="T0?L7.1.3">#REF!</definedName>
    <definedName name="T0?L7.2" localSheetId="1">#REF!</definedName>
    <definedName name="T0?L7.2">#REF!</definedName>
    <definedName name="T0?L7.3" localSheetId="1">#REF!</definedName>
    <definedName name="T0?L7.3">#REF!</definedName>
    <definedName name="T0?L7.4" localSheetId="1">#REF!</definedName>
    <definedName name="T0?L7.4">#REF!</definedName>
    <definedName name="T0?L7.5" localSheetId="1">#REF!</definedName>
    <definedName name="T0?L7.5">#REF!</definedName>
    <definedName name="T0?L7.6" localSheetId="1">#REF!</definedName>
    <definedName name="T0?L7.6">#REF!</definedName>
    <definedName name="T0?L7.7" localSheetId="1">#REF!</definedName>
    <definedName name="T0?L7.7">#REF!</definedName>
    <definedName name="T0?L7.7.1" localSheetId="1">#REF!</definedName>
    <definedName name="T0?L7.7.1">#REF!</definedName>
    <definedName name="T0?L7.7.10" localSheetId="1">#REF!</definedName>
    <definedName name="T0?L7.7.10">#REF!</definedName>
    <definedName name="T0?L7.7.11" localSheetId="1">#REF!</definedName>
    <definedName name="T0?L7.7.11">#REF!</definedName>
    <definedName name="T0?L7.7.12" localSheetId="1">#REF!</definedName>
    <definedName name="T0?L7.7.12">#REF!</definedName>
    <definedName name="T0?L7.7.2" localSheetId="1">#REF!</definedName>
    <definedName name="T0?L7.7.2">#REF!</definedName>
    <definedName name="T0?L7.7.3" localSheetId="1">#REF!</definedName>
    <definedName name="T0?L7.7.3">#REF!</definedName>
    <definedName name="T0?L7.7.4" localSheetId="1">#REF!</definedName>
    <definedName name="T0?L7.7.4">#REF!</definedName>
    <definedName name="T0?L7.7.4.1" localSheetId="1">#REF!</definedName>
    <definedName name="T0?L7.7.4.1">#REF!</definedName>
    <definedName name="T0?L7.7.4.3" localSheetId="1">#REF!</definedName>
    <definedName name="T0?L7.7.4.3">#REF!</definedName>
    <definedName name="T0?L7.7.4.4" localSheetId="1">#REF!</definedName>
    <definedName name="T0?L7.7.4.4">#REF!</definedName>
    <definedName name="T0?L7.7.4.5" localSheetId="1">#REF!</definedName>
    <definedName name="T0?L7.7.4.5">#REF!</definedName>
    <definedName name="T0?L7.7.5" localSheetId="1">#REF!</definedName>
    <definedName name="T0?L7.7.5">#REF!</definedName>
    <definedName name="T0?L7.7.6" localSheetId="1">#REF!</definedName>
    <definedName name="T0?L7.7.6">#REF!</definedName>
    <definedName name="T0?L7.7.7" localSheetId="1">#REF!</definedName>
    <definedName name="T0?L7.7.7">#REF!</definedName>
    <definedName name="T0?L7.7.8" localSheetId="1">#REF!</definedName>
    <definedName name="T0?L7.7.8">#REF!</definedName>
    <definedName name="T0?L7.7.9" localSheetId="1">#REF!</definedName>
    <definedName name="T0?L7.7.9">#REF!</definedName>
    <definedName name="T0?L8" localSheetId="1">#REF!</definedName>
    <definedName name="T0?L8">#REF!</definedName>
    <definedName name="T0?L8.1" localSheetId="1">#REF!</definedName>
    <definedName name="T0?L8.1">#REF!</definedName>
    <definedName name="T0?L8.2" localSheetId="1">#REF!</definedName>
    <definedName name="T0?L8.2">#REF!</definedName>
    <definedName name="T0?L8.3" localSheetId="1">#REF!</definedName>
    <definedName name="T0?L8.3">#REF!</definedName>
    <definedName name="T0?L8.4" localSheetId="1">#REF!</definedName>
    <definedName name="T0?L8.4">#REF!</definedName>
    <definedName name="T0?L8.5" localSheetId="1">#REF!</definedName>
    <definedName name="T0?L8.5">#REF!</definedName>
    <definedName name="T0?L8.6" localSheetId="1">#REF!</definedName>
    <definedName name="T0?L8.6">#REF!</definedName>
    <definedName name="T0?L9" localSheetId="1">#REF!</definedName>
    <definedName name="T0?L9">#REF!</definedName>
    <definedName name="T0?L9.1" localSheetId="1">#REF!</definedName>
    <definedName name="T0?L9.1">#REF!</definedName>
    <definedName name="T0?L9.2" localSheetId="1">#REF!</definedName>
    <definedName name="T0?L9.2">#REF!</definedName>
    <definedName name="T0?L9.3" localSheetId="1">#REF!</definedName>
    <definedName name="T0?L9.3">#REF!</definedName>
    <definedName name="T0?L9.3.1" localSheetId="1">#REF!</definedName>
    <definedName name="T0?L9.3.1">#REF!</definedName>
    <definedName name="T0?L9.3.2" localSheetId="1">#REF!</definedName>
    <definedName name="T0?L9.3.2">#REF!</definedName>
    <definedName name="T0?Name" localSheetId="1">#REF!</definedName>
    <definedName name="T0?Name">#REF!</definedName>
    <definedName name="T0?Table" localSheetId="1">#REF!</definedName>
    <definedName name="T0?Table">#REF!</definedName>
    <definedName name="T0?Title" localSheetId="1">#REF!</definedName>
    <definedName name="T0?Title">#REF!</definedName>
    <definedName name="T0?unit?МКВТЧ" localSheetId="1">#REF!</definedName>
    <definedName name="T0?unit?МКВТЧ">#REF!</definedName>
    <definedName name="T0?unit?РУБ.МВТ.МЕС" localSheetId="1">#REF!</definedName>
    <definedName name="T0?unit?РУБ.МВТ.МЕС">#REF!</definedName>
    <definedName name="T0?unit?РУБ.ТКВТЧ" localSheetId="1">#REF!</definedName>
    <definedName name="T0?unit?РУБ.ТКВТЧ">#REF!</definedName>
    <definedName name="T0?unit?ТГКАЛ" localSheetId="1">#REF!</definedName>
    <definedName name="T0?unit?ТГКАЛ">#REF!</definedName>
    <definedName name="T1?axis?ПРД?РЕГ" localSheetId="1">#REF!</definedName>
    <definedName name="T1?axis?ПРД?РЕГ">#REF!</definedName>
    <definedName name="T1?Columns" localSheetId="1">#REF!</definedName>
    <definedName name="T1?Columns">#REF!</definedName>
    <definedName name="T1?item_ext?РОСТ" localSheetId="1">#REF!</definedName>
    <definedName name="T1?item_ext?РОСТ">#REF!</definedName>
    <definedName name="T1?L1" localSheetId="1">#REF!</definedName>
    <definedName name="T1?L1">#REF!</definedName>
    <definedName name="T1?L2" localSheetId="1">#REF!</definedName>
    <definedName name="T1?L2">#REF!</definedName>
    <definedName name="T1?L3" localSheetId="1">#REF!</definedName>
    <definedName name="T1?L3">#REF!</definedName>
    <definedName name="T1?L4" localSheetId="1">#REF!</definedName>
    <definedName name="T1?L4">#REF!</definedName>
    <definedName name="T1?L5" localSheetId="1">#REF!</definedName>
    <definedName name="T1?L5">#REF!</definedName>
    <definedName name="T1?L6" localSheetId="1">#REF!</definedName>
    <definedName name="T1?L6">#REF!</definedName>
    <definedName name="T1?L7" localSheetId="1">#REF!</definedName>
    <definedName name="T1?L7">#REF!</definedName>
    <definedName name="T1?L7.1" localSheetId="1">#REF!</definedName>
    <definedName name="T1?L7.1">#REF!</definedName>
    <definedName name="T1?L7.2" localSheetId="1">#REF!</definedName>
    <definedName name="T1?L7.2">#REF!</definedName>
    <definedName name="T1?L7.3" localSheetId="1">#REF!</definedName>
    <definedName name="T1?L7.3">#REF!</definedName>
    <definedName name="T1?L7.4" localSheetId="1">#REF!</definedName>
    <definedName name="T1?L7.4">#REF!</definedName>
    <definedName name="T1?L8" localSheetId="1">#REF!</definedName>
    <definedName name="T1?L8">#REF!</definedName>
    <definedName name="T1?L8.1" localSheetId="1">#REF!</definedName>
    <definedName name="T1?L8.1">#REF!</definedName>
    <definedName name="T1?L8.2" localSheetId="1">#REF!</definedName>
    <definedName name="T1?L8.2">#REF!</definedName>
    <definedName name="T1?L8.3" localSheetId="1">#REF!</definedName>
    <definedName name="T1?L8.3">#REF!</definedName>
    <definedName name="T1?L9" localSheetId="1">#REF!</definedName>
    <definedName name="T1?L9">#REF!</definedName>
    <definedName name="T1?Name" localSheetId="1">#REF!</definedName>
    <definedName name="T1?Name">#REF!</definedName>
    <definedName name="T1?Scope" localSheetId="1">#REF!</definedName>
    <definedName name="T1?Scope">#REF!</definedName>
    <definedName name="T1?Table" localSheetId="1">#REF!</definedName>
    <definedName name="T1?Table">#REF!</definedName>
    <definedName name="T1?Title" localSheetId="1">#REF!</definedName>
    <definedName name="T1?Title">#REF!</definedName>
    <definedName name="T1?unit?МВТ" localSheetId="1">#REF!</definedName>
    <definedName name="T1?unit?МВТ">#REF!</definedName>
    <definedName name="T1?unit?ПРЦ" localSheetId="1">#REF!</definedName>
    <definedName name="T1?unit?ПРЦ">#REF!</definedName>
    <definedName name="T1_" localSheetId="1">#REF!</definedName>
    <definedName name="T1_">#REF!</definedName>
    <definedName name="T1_Protect" localSheetId="1">Птпз!P15_T1_Protect,Птпз!P16_T1_Protect,Птпз!P17_T1_Protect,Птпз!P18_T1_Protect,Птпз!P19_T1_Protect</definedName>
    <definedName name="T10?axis?ПРД?РЕГ" localSheetId="1">#REF!</definedName>
    <definedName name="T10?axis?ПРД?РЕГ">#REF!</definedName>
    <definedName name="T10?item_ext?РОСТ" localSheetId="1">#REF!</definedName>
    <definedName name="T10?item_ext?РОСТ">#REF!</definedName>
    <definedName name="T10?L1" localSheetId="1">#REF!</definedName>
    <definedName name="T10?L1">#REF!</definedName>
    <definedName name="T10?L1.1" localSheetId="1">#REF!</definedName>
    <definedName name="T10?L1.1">#REF!</definedName>
    <definedName name="T10?L1.1.x" localSheetId="1">#REF!</definedName>
    <definedName name="T10?L1.1.x">#REF!</definedName>
    <definedName name="T10?L1.2" localSheetId="1">#REF!</definedName>
    <definedName name="T10?L1.2">#REF!</definedName>
    <definedName name="T10?L1.2.x" localSheetId="1">#REF!</definedName>
    <definedName name="T10?L1.2.x">#REF!</definedName>
    <definedName name="T10?L2" localSheetId="1">#REF!</definedName>
    <definedName name="T10?L2">#REF!</definedName>
    <definedName name="T10?L2.x" localSheetId="1">#REF!</definedName>
    <definedName name="T10?L2.x">#REF!</definedName>
    <definedName name="T10?L3" localSheetId="1">#REF!</definedName>
    <definedName name="T10?L3">#REF!</definedName>
    <definedName name="T10?L3.x" localSheetId="1">#REF!</definedName>
    <definedName name="T10?L3.x">#REF!</definedName>
    <definedName name="T10?L4" localSheetId="1">#REF!</definedName>
    <definedName name="T10?L4">#REF!</definedName>
    <definedName name="T10?Name" localSheetId="1">#REF!</definedName>
    <definedName name="T10?Name">#REF!</definedName>
    <definedName name="T10?Table" localSheetId="1">#REF!</definedName>
    <definedName name="T10?Table">#REF!</definedName>
    <definedName name="T10?Title" localSheetId="1">#REF!</definedName>
    <definedName name="T10?Title">#REF!</definedName>
    <definedName name="T10?unit?ПРЦ" localSheetId="1">#REF!</definedName>
    <definedName name="T10?unit?ПРЦ">#REF!</definedName>
    <definedName name="T10?unit?ТРУБ" localSheetId="1">#REF!</definedName>
    <definedName name="T10?unit?ТРУБ">#REF!</definedName>
    <definedName name="T10_Copy1" localSheetId="1">#REF!</definedName>
    <definedName name="T10_Copy1">#REF!</definedName>
    <definedName name="T10_Copy2" localSheetId="1">#REF!</definedName>
    <definedName name="T10_Copy2">#REF!</definedName>
    <definedName name="T10_Copy3" localSheetId="1">#REF!</definedName>
    <definedName name="T10_Copy3">#REF!</definedName>
    <definedName name="T10_Copy4" localSheetId="1">#REF!</definedName>
    <definedName name="T10_Copy4">#REF!</definedName>
    <definedName name="T10_ET" localSheetId="1">[5]TEHSHEET!#REF!</definedName>
    <definedName name="T10_ET">[5]TEHSHEET!#REF!</definedName>
    <definedName name="T10_OPT" localSheetId="1">#REF!</definedName>
    <definedName name="T10_OPT">#REF!</definedName>
    <definedName name="T10_ROZN" localSheetId="1">#REF!</definedName>
    <definedName name="T10_ROZN">#REF!</definedName>
    <definedName name="T11?axis?ПРД?РЕГ" localSheetId="1">'[32]услуги непроизводств.'!#REF!</definedName>
    <definedName name="T11?axis?ПРД?РЕГ">'[32]услуги непроизводств.'!#REF!</definedName>
    <definedName name="T11?Name" localSheetId="1">'[32]услуги непроизводств.'!#REF!</definedName>
    <definedName name="T11?Name">'[32]услуги непроизводств.'!#REF!</definedName>
    <definedName name="T11_Copy1" localSheetId="1">'[32]услуги непроизводств.'!#REF!</definedName>
    <definedName name="T11_Copy1">'[32]услуги непроизводств.'!#REF!</definedName>
    <definedName name="T11_Copy2" localSheetId="1">'[32]услуги непроизводств.'!#REF!</definedName>
    <definedName name="T11_Copy2">'[32]услуги непроизводств.'!#REF!</definedName>
    <definedName name="T11_Copy3" localSheetId="1">'[32]услуги непроизводств.'!#REF!</definedName>
    <definedName name="T11_Copy3">'[32]услуги непроизводств.'!#REF!</definedName>
    <definedName name="T11_Copy4" localSheetId="1">'[32]услуги непроизводств.'!#REF!</definedName>
    <definedName name="T11_Copy4">'[32]услуги непроизводств.'!#REF!</definedName>
    <definedName name="T11_Copy5" localSheetId="1">'[32]услуги непроизводств.'!#REF!</definedName>
    <definedName name="T11_Copy5">'[32]услуги непроизводств.'!#REF!</definedName>
    <definedName name="T11_Copy6" localSheetId="1">'[32]услуги непроизводств.'!#REF!</definedName>
    <definedName name="T11_Copy6">'[32]услуги непроизводств.'!#REF!</definedName>
    <definedName name="T11_Copy7.1" localSheetId="1">'[32]услуги непроизводств.'!#REF!</definedName>
    <definedName name="T11_Copy7.1">'[32]услуги непроизводств.'!#REF!</definedName>
    <definedName name="T11_Copy7.2" localSheetId="1">'[32]услуги непроизводств.'!#REF!</definedName>
    <definedName name="T11_Copy7.2">'[32]услуги непроизводств.'!#REF!</definedName>
    <definedName name="T11_Copy8" localSheetId="1">'[32]услуги непроизводств.'!#REF!</definedName>
    <definedName name="T11_Copy8">'[32]услуги непроизводств.'!#REF!</definedName>
    <definedName name="T11_Copy9" localSheetId="1">'[32]услуги непроизводств.'!#REF!</definedName>
    <definedName name="T11_Copy9">'[32]услуги непроизводств.'!#REF!</definedName>
    <definedName name="T12?axis?R?ДОГОВОР" localSheetId="1">#REF!</definedName>
    <definedName name="T12?axis?R?ДОГОВОР">#REF!</definedName>
    <definedName name="T12?axis?R?ДОГОВОР?" localSheetId="1">#REF!</definedName>
    <definedName name="T12?axis?R?ДОГОВОР?">#REF!</definedName>
    <definedName name="T12?axis?ПРД?РЕГ" localSheetId="1">#REF!</definedName>
    <definedName name="T12?axis?ПРД?РЕГ">#REF!</definedName>
    <definedName name="T12?item_ext?РОСТ" localSheetId="1">#REF!</definedName>
    <definedName name="T12?item_ext?РОСТ">#REF!</definedName>
    <definedName name="T12?L1" localSheetId="1">#REF!</definedName>
    <definedName name="T12?L1">#REF!</definedName>
    <definedName name="T12?L1.1" localSheetId="1">#REF!</definedName>
    <definedName name="T12?L1.1">#REF!</definedName>
    <definedName name="T12?L2" localSheetId="1">#REF!</definedName>
    <definedName name="T12?L2">#REF!</definedName>
    <definedName name="T12?L2.1" localSheetId="1">#REF!</definedName>
    <definedName name="T12?L2.1">#REF!</definedName>
    <definedName name="T12?L3" localSheetId="1">#REF!</definedName>
    <definedName name="T12?L3">#REF!</definedName>
    <definedName name="T12?Name" localSheetId="1">#REF!</definedName>
    <definedName name="T12?Name">#REF!</definedName>
    <definedName name="T12?Table" localSheetId="1">#REF!</definedName>
    <definedName name="T12?Table">#REF!</definedName>
    <definedName name="T12?Title" localSheetId="1">#REF!</definedName>
    <definedName name="T12?Title">#REF!</definedName>
    <definedName name="T12?unit?ПРЦ" localSheetId="1">#REF!</definedName>
    <definedName name="T12?unit?ПРЦ">#REF!</definedName>
    <definedName name="T12_Copy" localSheetId="1">#REF!</definedName>
    <definedName name="T12_Copy">#REF!</definedName>
    <definedName name="T13?axis?ПРД?РЕГ" localSheetId="1">#REF!</definedName>
    <definedName name="T13?axis?ПРД?РЕГ">#REF!</definedName>
    <definedName name="T13?item_ext?РОСТ" localSheetId="1">#REF!</definedName>
    <definedName name="T13?item_ext?РОСТ">#REF!</definedName>
    <definedName name="T13?L1.1" localSheetId="1">#REF!</definedName>
    <definedName name="T13?L1.1">#REF!</definedName>
    <definedName name="T13?L1.2" localSheetId="1">#REF!</definedName>
    <definedName name="T13?L1.2">#REF!</definedName>
    <definedName name="T13?L2" localSheetId="1">#REF!</definedName>
    <definedName name="T13?L2">#REF!</definedName>
    <definedName name="T13?L2.1" localSheetId="1">#REF!</definedName>
    <definedName name="T13?L2.1">#REF!</definedName>
    <definedName name="T13?L2.1.1" localSheetId="1">#REF!</definedName>
    <definedName name="T13?L2.1.1">#REF!</definedName>
    <definedName name="T13?L2.1.2" localSheetId="1">#REF!</definedName>
    <definedName name="T13?L2.1.2">#REF!</definedName>
    <definedName name="T13?L2.2" localSheetId="1">#REF!</definedName>
    <definedName name="T13?L2.2">#REF!</definedName>
    <definedName name="T13?L2.2.1" localSheetId="1">#REF!</definedName>
    <definedName name="T13?L2.2.1">#REF!</definedName>
    <definedName name="T13?L2.2.2" localSheetId="1">#REF!</definedName>
    <definedName name="T13?L2.2.2">#REF!</definedName>
    <definedName name="T13?L3" localSheetId="1">#REF!</definedName>
    <definedName name="T13?L3">#REF!</definedName>
    <definedName name="T13?L4" localSheetId="1">#REF!</definedName>
    <definedName name="T13?L4">#REF!</definedName>
    <definedName name="T13?Name" localSheetId="1">#REF!</definedName>
    <definedName name="T13?Name">#REF!</definedName>
    <definedName name="T13?Table" localSheetId="1">#REF!</definedName>
    <definedName name="T13?Table">#REF!</definedName>
    <definedName name="T13?Title" localSheetId="1">#REF!</definedName>
    <definedName name="T13?Title">#REF!</definedName>
    <definedName name="T13?unit?МКВТЧ" localSheetId="1">#REF!</definedName>
    <definedName name="T13?unit?МКВТЧ">#REF!</definedName>
    <definedName name="T13?unit?ПРЦ" localSheetId="1">#REF!</definedName>
    <definedName name="T13?unit?ПРЦ">#REF!</definedName>
    <definedName name="T13?unit?ТГКАЛ" localSheetId="1">#REF!</definedName>
    <definedName name="T13?unit?ТГКАЛ">#REF!</definedName>
    <definedName name="T14?axis?R?ВРАС" localSheetId="1">#REF!</definedName>
    <definedName name="T14?axis?R?ВРАС">#REF!</definedName>
    <definedName name="T14?axis?R?ВРАС?" localSheetId="1">#REF!</definedName>
    <definedName name="T14?axis?R?ВРАС?">#REF!</definedName>
    <definedName name="T14?axis?ПРД?РЕГ" localSheetId="1">#REF!</definedName>
    <definedName name="T14?axis?ПРД?РЕГ">#REF!</definedName>
    <definedName name="T14?item_ext?РОСТ" localSheetId="1">#REF!</definedName>
    <definedName name="T14?item_ext?РОСТ">#REF!</definedName>
    <definedName name="T14?L2" localSheetId="1">#REF!</definedName>
    <definedName name="T14?L2">#REF!</definedName>
    <definedName name="T14?Name" localSheetId="1">#REF!</definedName>
    <definedName name="T14?Name">#REF!</definedName>
    <definedName name="T14?Table" localSheetId="1">#REF!</definedName>
    <definedName name="T14?Table">#REF!</definedName>
    <definedName name="T14?Title" localSheetId="1">#REF!</definedName>
    <definedName name="T14?Title">#REF!</definedName>
    <definedName name="T14_Copy" localSheetId="1">#REF!</definedName>
    <definedName name="T14_Copy">#REF!</definedName>
    <definedName name="T15?Columns" localSheetId="1">#REF!</definedName>
    <definedName name="T15?Columns">#REF!</definedName>
    <definedName name="T15?item_ext?РОСТ" localSheetId="1">[32]экология!#REF!</definedName>
    <definedName name="T15?item_ext?РОСТ">[32]экология!#REF!</definedName>
    <definedName name="T15?ItemComments" localSheetId="1">#REF!</definedName>
    <definedName name="T15?ItemComments">#REF!</definedName>
    <definedName name="T15?Items" localSheetId="1">#REF!</definedName>
    <definedName name="T15?Items">#REF!</definedName>
    <definedName name="T15?Name" localSheetId="1">[32]экология!#REF!</definedName>
    <definedName name="T15?Name">[32]экология!#REF!</definedName>
    <definedName name="T15?Scope" localSheetId="1">#REF!</definedName>
    <definedName name="T15?Scope">#REF!</definedName>
    <definedName name="T15?unit?ПРЦ" localSheetId="1">[32]экология!#REF!</definedName>
    <definedName name="T15?unit?ПРЦ">[32]экология!#REF!</definedName>
    <definedName name="T15?ВРАС" localSheetId="1">#REF!</definedName>
    <definedName name="T15?ВРАС">#REF!</definedName>
    <definedName name="T16?axis?R?ОРГ" localSheetId="1">#REF!</definedName>
    <definedName name="T16?axis?R?ОРГ">#REF!</definedName>
    <definedName name="T16?axis?R?ОРГ?" localSheetId="1">#REF!</definedName>
    <definedName name="T16?axis?R?ОРГ?">#REF!</definedName>
    <definedName name="T16?axis?ПРД?РЕГ" localSheetId="1">#REF!</definedName>
    <definedName name="T16?axis?ПРД?РЕГ">#REF!</definedName>
    <definedName name="T16?Columns" localSheetId="1">#REF!</definedName>
    <definedName name="T16?Columns">#REF!</definedName>
    <definedName name="T16?Data" localSheetId="1">#REF!</definedName>
    <definedName name="T16?Data">#REF!</definedName>
    <definedName name="T16?item_ext?РОСТ" localSheetId="1">#REF!</definedName>
    <definedName name="T16?item_ext?РОСТ">#REF!</definedName>
    <definedName name="T16?ItemComments" localSheetId="1">#REF!</definedName>
    <definedName name="T16?ItemComments">#REF!</definedName>
    <definedName name="T16?Items" localSheetId="1">#REF!</definedName>
    <definedName name="T16?Items">#REF!</definedName>
    <definedName name="T16?L2" localSheetId="1">#REF!</definedName>
    <definedName name="T16?L2">#REF!</definedName>
    <definedName name="T16?Name" localSheetId="1">#REF!</definedName>
    <definedName name="T16?Name">#REF!</definedName>
    <definedName name="T16?Scope" localSheetId="1">#REF!</definedName>
    <definedName name="T16?Scope">#REF!</definedName>
    <definedName name="T16?Table" localSheetId="1">#REF!</definedName>
    <definedName name="T16?Table">#REF!</definedName>
    <definedName name="T16?Title" localSheetId="1">#REF!</definedName>
    <definedName name="T16?Title">#REF!</definedName>
    <definedName name="T16?unit?ПРЦ" localSheetId="1">#REF!</definedName>
    <definedName name="T16?unit?ПРЦ">#REF!</definedName>
    <definedName name="T16?unit?ТРУБ" localSheetId="1">#REF!</definedName>
    <definedName name="T16?unit?ТРУБ">#REF!</definedName>
    <definedName name="T16?Units" localSheetId="1">#REF!</definedName>
    <definedName name="T16?Units">#REF!</definedName>
    <definedName name="T16_Copy" localSheetId="1">#REF!</definedName>
    <definedName name="T16_Copy">#REF!</definedName>
    <definedName name="T16_Copy2" localSheetId="1">#REF!</definedName>
    <definedName name="T16_Copy2">#REF!</definedName>
    <definedName name="T17.1?axis?C?НП?" localSheetId="1">#REF!</definedName>
    <definedName name="T17.1?axis?C?НП?">#REF!</definedName>
    <definedName name="T17.1?axis?ПРД?БАЗ" localSheetId="1">#REF!</definedName>
    <definedName name="T17.1?axis?ПРД?БАЗ">#REF!</definedName>
    <definedName name="T17.1?axis?ПРД?РЕГ" localSheetId="1">#REF!</definedName>
    <definedName name="T17.1?axis?ПРД?РЕГ">#REF!</definedName>
    <definedName name="T17.1?Equipment" localSheetId="1">#REF!</definedName>
    <definedName name="T17.1?Equipment">#REF!</definedName>
    <definedName name="T17.1?ItemComments" localSheetId="1">#REF!</definedName>
    <definedName name="T17.1?ItemComments">#REF!</definedName>
    <definedName name="T17.1?Items" localSheetId="1">#REF!</definedName>
    <definedName name="T17.1?Items">#REF!</definedName>
    <definedName name="T17.1?Name" localSheetId="1">#REF!</definedName>
    <definedName name="T17.1?Name">#REF!</definedName>
    <definedName name="T17.1?Scope" localSheetId="1">#REF!</definedName>
    <definedName name="T17.1?Scope">#REF!</definedName>
    <definedName name="T17.1?Table" localSheetId="1">#REF!</definedName>
    <definedName name="T17.1?Table">#REF!</definedName>
    <definedName name="T17.1?Title" localSheetId="1">#REF!</definedName>
    <definedName name="T17.1?Title">#REF!</definedName>
    <definedName name="T17.1_Copy" localSheetId="1">#REF!</definedName>
    <definedName name="T17.1_Copy">#REF!</definedName>
    <definedName name="T17?axis?ПРД?РЕГ" localSheetId="1">#REF!</definedName>
    <definedName name="T17?axis?ПРД?РЕГ">#REF!</definedName>
    <definedName name="T17?Columns" localSheetId="1">#REF!</definedName>
    <definedName name="T17?Columns">#REF!</definedName>
    <definedName name="T17?Data" localSheetId="1">#REF!</definedName>
    <definedName name="T17?Data">#REF!</definedName>
    <definedName name="T17?item_ext?РОСТ" localSheetId="1">#REF!</definedName>
    <definedName name="T17?item_ext?РОСТ">#REF!</definedName>
    <definedName name="T17?ItemComments" localSheetId="1">#REF!</definedName>
    <definedName name="T17?ItemComments">#REF!</definedName>
    <definedName name="T17?Items" localSheetId="1">#REF!</definedName>
    <definedName name="T17?Items">#REF!</definedName>
    <definedName name="T17?L1" localSheetId="1">#REF!</definedName>
    <definedName name="T17?L1">#REF!</definedName>
    <definedName name="T17?L2" localSheetId="1">#REF!</definedName>
    <definedName name="T17?L2">#REF!</definedName>
    <definedName name="T17?L3" localSheetId="1">#REF!</definedName>
    <definedName name="T17?L3">#REF!</definedName>
    <definedName name="T17?L4" localSheetId="1">#REF!</definedName>
    <definedName name="T17?L4">#REF!</definedName>
    <definedName name="T17?L5" localSheetId="1">#REF!</definedName>
    <definedName name="T17?L5">#REF!</definedName>
    <definedName name="T17?L6" localSheetId="1">#REF!</definedName>
    <definedName name="T17?L6">#REF!</definedName>
    <definedName name="T17?L8" localSheetId="1">#REF!</definedName>
    <definedName name="T17?L8">#REF!</definedName>
    <definedName name="T17?Name" localSheetId="1">#REF!</definedName>
    <definedName name="T17?Name">#REF!</definedName>
    <definedName name="T17?Scope" localSheetId="1">#REF!</definedName>
    <definedName name="T17?Scope">#REF!</definedName>
    <definedName name="T17?Table" localSheetId="1">#REF!</definedName>
    <definedName name="T17?Table">#REF!</definedName>
    <definedName name="T17?Title" localSheetId="1">#REF!</definedName>
    <definedName name="T17?Title">#REF!</definedName>
    <definedName name="T17?unit?ТРУБ" localSheetId="1">#REF!</definedName>
    <definedName name="T17?unit?ТРУБ">#REF!</definedName>
    <definedName name="T17?unit?ЧДН" localSheetId="1">#REF!</definedName>
    <definedName name="T17?unit?ЧДН">#REF!</definedName>
    <definedName name="T17?unit?ЧЕЛ" localSheetId="1">#REF!</definedName>
    <definedName name="T17?unit?ЧЕЛ">#REF!</definedName>
    <definedName name="T18.2?Columns" localSheetId="1">#REF!</definedName>
    <definedName name="T18.2?Columns">#REF!</definedName>
    <definedName name="T18.2?ItemComments" localSheetId="1">#REF!</definedName>
    <definedName name="T18.2?ItemComments">#REF!</definedName>
    <definedName name="T18.2?Items" localSheetId="1">#REF!</definedName>
    <definedName name="T18.2?Items">#REF!</definedName>
    <definedName name="T18.2?Scope" localSheetId="1">#REF!</definedName>
    <definedName name="T18.2?Scope">#REF!</definedName>
    <definedName name="T18.2?Units" localSheetId="1">#REF!</definedName>
    <definedName name="T18.2?Units">#REF!</definedName>
    <definedName name="T18_Copy1" localSheetId="1">[32]страховые!#REF!</definedName>
    <definedName name="T18_Copy1">[32]страховые!#REF!</definedName>
    <definedName name="T18_Copy2" localSheetId="1">[32]страховые!#REF!</definedName>
    <definedName name="T18_Copy2">[32]страховые!#REF!</definedName>
    <definedName name="T18_Copy3" localSheetId="1">[32]страховые!#REF!</definedName>
    <definedName name="T18_Copy3">[32]страховые!#REF!</definedName>
    <definedName name="T18_Copy4" localSheetId="1">[32]страховые!#REF!</definedName>
    <definedName name="T18_Copy4">[32]страховые!#REF!</definedName>
    <definedName name="T18_Copy5" localSheetId="1">[32]страховые!#REF!</definedName>
    <definedName name="T18_Copy5">[32]страховые!#REF!</definedName>
    <definedName name="T18_Copy6" localSheetId="1">[32]страховые!#REF!</definedName>
    <definedName name="T18_Copy6">[32]страховые!#REF!</definedName>
    <definedName name="T19?axis?R?ВРАС?" localSheetId="1">[32]НИОКР!#REF!</definedName>
    <definedName name="T19?axis?R?ВРАС?">[32]НИОКР!#REF!</definedName>
    <definedName name="T19?item_ext?РОСТ" localSheetId="1">[32]НИОКР!#REF!</definedName>
    <definedName name="T19?item_ext?РОСТ">[32]НИОКР!#REF!</definedName>
    <definedName name="T19?Name" localSheetId="1">[32]НИОКР!#REF!</definedName>
    <definedName name="T19?Name">[32]НИОКР!#REF!</definedName>
    <definedName name="T19?unit?ПРЦ" localSheetId="1">[32]НИОКР!#REF!</definedName>
    <definedName name="T19?unit?ПРЦ">[32]НИОКР!#REF!</definedName>
    <definedName name="T19_Copy" localSheetId="1">[32]НИОКР!#REF!</definedName>
    <definedName name="T19_Copy">[32]НИОКР!#REF!</definedName>
    <definedName name="T19_Copy2" localSheetId="1">[32]НИОКР!#REF!</definedName>
    <definedName name="T19_Copy2">[32]НИОКР!#REF!</definedName>
    <definedName name="T2.1?Protection" localSheetId="1">Птпз!P6_T2.1?Protection</definedName>
    <definedName name="T2.1?Protection">P6_T2.1?Protection</definedName>
    <definedName name="T2?axis?ПРД?РЕГ" localSheetId="1">#REF!</definedName>
    <definedName name="T2?axis?ПРД?РЕГ">#REF!</definedName>
    <definedName name="T2?Data" localSheetId="1">#REF!</definedName>
    <definedName name="T2?Data">#REF!</definedName>
    <definedName name="T2?item_ext?РОСТ" localSheetId="1">#REF!</definedName>
    <definedName name="T2?item_ext?РОСТ">#REF!</definedName>
    <definedName name="T2?L1" localSheetId="1">#REF!</definedName>
    <definedName name="T2?L1">#REF!</definedName>
    <definedName name="T2?L2" localSheetId="1">#REF!</definedName>
    <definedName name="T2?L2">#REF!</definedName>
    <definedName name="T2?L2.1" localSheetId="1">#REF!</definedName>
    <definedName name="T2?L2.1">#REF!</definedName>
    <definedName name="T2?L2.1.ПРЦ" localSheetId="1">#REF!</definedName>
    <definedName name="T2?L2.1.ПРЦ">#REF!</definedName>
    <definedName name="T2?L2.2" localSheetId="1">#REF!</definedName>
    <definedName name="T2?L2.2">#REF!</definedName>
    <definedName name="T2?L2.2.КВТЧ" localSheetId="1">#REF!</definedName>
    <definedName name="T2?L2.2.КВТЧ">#REF!</definedName>
    <definedName name="T2?L3" localSheetId="1">#REF!</definedName>
    <definedName name="T2?L3">#REF!</definedName>
    <definedName name="T2?L4" localSheetId="1">#REF!</definedName>
    <definedName name="T2?L4">#REF!</definedName>
    <definedName name="T2?L4.ПРЦ" localSheetId="1">#REF!</definedName>
    <definedName name="T2?L4.ПРЦ">#REF!</definedName>
    <definedName name="T2?L5" localSheetId="1">#REF!</definedName>
    <definedName name="T2?L5">#REF!</definedName>
    <definedName name="T2?L6" localSheetId="1">#REF!</definedName>
    <definedName name="T2?L6">#REF!</definedName>
    <definedName name="T2?L7" localSheetId="1">#REF!</definedName>
    <definedName name="T2?L7">#REF!</definedName>
    <definedName name="T2?L7.ПРЦ" localSheetId="1">#REF!</definedName>
    <definedName name="T2?L7.ПРЦ">#REF!</definedName>
    <definedName name="T2?L8" localSheetId="1">#REF!</definedName>
    <definedName name="T2?L8">#REF!</definedName>
    <definedName name="T2?Name" localSheetId="1">#REF!</definedName>
    <definedName name="T2?Name">#REF!</definedName>
    <definedName name="T2?Table" localSheetId="1">#REF!</definedName>
    <definedName name="T2?Table">#REF!</definedName>
    <definedName name="T2?Title" localSheetId="1">#REF!</definedName>
    <definedName name="T2?Title">#REF!</definedName>
    <definedName name="T2?unit?КВТЧ.ГКАЛ" localSheetId="1">#REF!</definedName>
    <definedName name="T2?unit?КВТЧ.ГКАЛ">#REF!</definedName>
    <definedName name="T2_" localSheetId="1">#REF!</definedName>
    <definedName name="T2_">#REF!</definedName>
    <definedName name="T20?item_ext?РОСТ" localSheetId="1">[32]аренда!#REF!</definedName>
    <definedName name="T20?item_ext?РОСТ">[32]аренда!#REF!</definedName>
    <definedName name="T20?ItemComments" localSheetId="1">'[27]20'!#REF!</definedName>
    <definedName name="T20?ItemComments">'[27]20'!#REF!</definedName>
    <definedName name="T20?Items" localSheetId="1">'[27]20'!#REF!</definedName>
    <definedName name="T20?Items">'[27]20'!#REF!</definedName>
    <definedName name="T20?Name" localSheetId="1">[32]аренда!#REF!</definedName>
    <definedName name="T20?Name">[32]аренда!#REF!</definedName>
    <definedName name="T20?unit?ПРЦ" localSheetId="1">[32]аренда!#REF!</definedName>
    <definedName name="T20?unit?ПРЦ">[32]аренда!#REF!</definedName>
    <definedName name="T20_Copy1" localSheetId="1">[32]аренда!#REF!</definedName>
    <definedName name="T20_Copy1">[32]аренда!#REF!</definedName>
    <definedName name="T20_Copy2" localSheetId="1">[32]аренда!#REF!</definedName>
    <definedName name="T20_Copy2">[32]аренда!#REF!</definedName>
    <definedName name="T21.3?Columns" localSheetId="1">#REF!</definedName>
    <definedName name="T21.3?Columns">#REF!</definedName>
    <definedName name="T21.3?ItemComments" localSheetId="1">#REF!</definedName>
    <definedName name="T21.3?ItemComments">#REF!</definedName>
    <definedName name="T21.3?Items" localSheetId="1">#REF!</definedName>
    <definedName name="T21.3?Items">#REF!</definedName>
    <definedName name="T21.3?Scope" localSheetId="1">#REF!</definedName>
    <definedName name="T21.3?Scope">#REF!</definedName>
    <definedName name="T21?axis?R?ДОГОВОР" localSheetId="1">#REF!</definedName>
    <definedName name="T21?axis?R?ДОГОВОР">#REF!</definedName>
    <definedName name="T21?axis?R?ДОГОВОР?" localSheetId="1">#REF!</definedName>
    <definedName name="T21?axis?R?ДОГОВОР?">#REF!</definedName>
    <definedName name="T21?axis?ПРД?РЕГ" localSheetId="1">#REF!</definedName>
    <definedName name="T21?axis?ПРД?РЕГ">#REF!</definedName>
    <definedName name="T21?item_ext?РОСТ" localSheetId="1">#REF!</definedName>
    <definedName name="T21?item_ext?РОСТ">#REF!</definedName>
    <definedName name="T21?L2" localSheetId="1">#REF!</definedName>
    <definedName name="T21?L2">#REF!</definedName>
    <definedName name="T21?L3" localSheetId="1">#REF!</definedName>
    <definedName name="T21?L3">#REF!</definedName>
    <definedName name="T21?L4" localSheetId="1">#REF!</definedName>
    <definedName name="T21?L4">#REF!</definedName>
    <definedName name="T21?L4.x" localSheetId="1">#REF!</definedName>
    <definedName name="T21?L4.x">#REF!</definedName>
    <definedName name="T21?L5" localSheetId="1">#REF!</definedName>
    <definedName name="T21?L5">#REF!</definedName>
    <definedName name="T21?L6" localSheetId="1">#REF!</definedName>
    <definedName name="T21?L6">#REF!</definedName>
    <definedName name="T21?L7" localSheetId="1">#REF!</definedName>
    <definedName name="T21?L7">#REF!</definedName>
    <definedName name="T21?Name" localSheetId="1">#REF!</definedName>
    <definedName name="T21?Name">#REF!</definedName>
    <definedName name="T21?Table" localSheetId="1">#REF!</definedName>
    <definedName name="T21?Table">#REF!</definedName>
    <definedName name="T21?Title" localSheetId="1">#REF!</definedName>
    <definedName name="T21?Title">#REF!</definedName>
    <definedName name="T21?unit?ПРЦ" localSheetId="1">#REF!</definedName>
    <definedName name="T21?unit?ПРЦ">#REF!</definedName>
    <definedName name="T21?unit?ТРУБ" localSheetId="1">#REF!</definedName>
    <definedName name="T21?unit?ТРУБ">#REF!</definedName>
    <definedName name="T21_Copy" localSheetId="1">#REF!</definedName>
    <definedName name="T21_Copy">#REF!</definedName>
    <definedName name="T22?item_ext?РОСТ" localSheetId="1">'[32]другие затраты с-ст'!#REF!</definedName>
    <definedName name="T22?item_ext?РОСТ">'[32]другие затраты с-ст'!#REF!</definedName>
    <definedName name="T22?Name" localSheetId="1">'[32]другие затраты с-ст'!#REF!</definedName>
    <definedName name="T22?Name">'[32]другие затраты с-ст'!#REF!</definedName>
    <definedName name="T22?unit?ПРЦ" localSheetId="1">'[32]другие затраты с-ст'!#REF!</definedName>
    <definedName name="T22?unit?ПРЦ">'[32]другие затраты с-ст'!#REF!</definedName>
    <definedName name="T22_Copy" localSheetId="1">'[32]другие затраты с-ст'!#REF!</definedName>
    <definedName name="T22_Copy">'[32]другие затраты с-ст'!#REF!</definedName>
    <definedName name="T22_Copy2" localSheetId="1">'[32]другие затраты с-ст'!#REF!</definedName>
    <definedName name="T22_Copy2">'[32]другие затраты с-ст'!#REF!</definedName>
    <definedName name="T23?axis?ПРД?РЕГ" localSheetId="1">'[32]налоги в с-ст'!#REF!</definedName>
    <definedName name="T23?axis?ПРД?РЕГ">'[32]налоги в с-ст'!#REF!</definedName>
    <definedName name="T23?item_ext?РОСТ" localSheetId="1">'[32]налоги в с-ст'!#REF!</definedName>
    <definedName name="T23?item_ext?РОСТ">'[32]налоги в с-ст'!#REF!</definedName>
    <definedName name="T23?L1" localSheetId="1">'[32]налоги в с-ст'!#REF!</definedName>
    <definedName name="T23?L1">'[32]налоги в с-ст'!#REF!</definedName>
    <definedName name="T23?L1.1" localSheetId="1">'[32]налоги в с-ст'!#REF!</definedName>
    <definedName name="T23?L1.1">'[32]налоги в с-ст'!#REF!</definedName>
    <definedName name="T23?L1.2" localSheetId="1">'[32]налоги в с-ст'!#REF!</definedName>
    <definedName name="T23?L1.2">'[32]налоги в с-ст'!#REF!</definedName>
    <definedName name="T23?L2" localSheetId="1">'[32]налоги в с-ст'!#REF!</definedName>
    <definedName name="T23?L2">'[32]налоги в с-ст'!#REF!</definedName>
    <definedName name="T23?L3" localSheetId="1">'[32]налоги в с-ст'!#REF!</definedName>
    <definedName name="T23?L3">'[32]налоги в с-ст'!#REF!</definedName>
    <definedName name="T23?L4" localSheetId="1">'[32]налоги в с-ст'!#REF!</definedName>
    <definedName name="T23?L4">'[32]налоги в с-ст'!#REF!</definedName>
    <definedName name="T23?Name" localSheetId="1">'[32]налоги в с-ст'!#REF!</definedName>
    <definedName name="T23?Name">'[32]налоги в с-ст'!#REF!</definedName>
    <definedName name="T23?Table" localSheetId="1">'[32]налоги в с-ст'!#REF!</definedName>
    <definedName name="T23?Table">'[32]налоги в с-ст'!#REF!</definedName>
    <definedName name="T23?Title" localSheetId="1">'[32]налоги в с-ст'!#REF!</definedName>
    <definedName name="T23?Title">'[32]налоги в с-ст'!#REF!</definedName>
    <definedName name="T24.1_Copy1" localSheetId="1">'[32]% за кредит'!#REF!</definedName>
    <definedName name="T24.1_Copy1">'[32]% за кредит'!#REF!</definedName>
    <definedName name="T24.1_Copy2" localSheetId="1">'[32]% за кредит'!#REF!</definedName>
    <definedName name="T24.1_Copy2">'[32]% за кредит'!#REF!</definedName>
    <definedName name="T24?axis?ПРД?РЕГ" localSheetId="1">#REF!</definedName>
    <definedName name="T24?axis?ПРД?РЕГ">#REF!</definedName>
    <definedName name="T24?Columns" localSheetId="1">#REF!</definedName>
    <definedName name="T24?Columns">#REF!</definedName>
    <definedName name="T24?item_ext?РОСТ" localSheetId="1">#REF!</definedName>
    <definedName name="T24?item_ext?РОСТ">#REF!</definedName>
    <definedName name="T24?ItemComments" localSheetId="1">#REF!</definedName>
    <definedName name="T24?ItemComments">#REF!</definedName>
    <definedName name="T24?Items" localSheetId="1">#REF!</definedName>
    <definedName name="T24?Items">#REF!</definedName>
    <definedName name="T24?L1" localSheetId="1">#REF!</definedName>
    <definedName name="T24?L1">#REF!</definedName>
    <definedName name="T24?L1.x" localSheetId="1">#REF!</definedName>
    <definedName name="T24?L1.x">#REF!</definedName>
    <definedName name="T24?L2" localSheetId="1">#REF!</definedName>
    <definedName name="T24?L2">#REF!</definedName>
    <definedName name="T24?L2.1" localSheetId="1">#REF!</definedName>
    <definedName name="T24?L2.1">#REF!</definedName>
    <definedName name="T24?L2.2" localSheetId="1">#REF!</definedName>
    <definedName name="T24?L2.2">#REF!</definedName>
    <definedName name="T24?L3" localSheetId="1">#REF!</definedName>
    <definedName name="T24?L3">#REF!</definedName>
    <definedName name="T24?L4" localSheetId="1">#REF!</definedName>
    <definedName name="T24?L4">#REF!</definedName>
    <definedName name="T24?L5" localSheetId="1">#REF!</definedName>
    <definedName name="T24?L5">#REF!</definedName>
    <definedName name="T24?L5.x" localSheetId="1">#REF!</definedName>
    <definedName name="T24?L5.x">#REF!</definedName>
    <definedName name="T24?L6" localSheetId="1">#REF!</definedName>
    <definedName name="T24?L6">#REF!</definedName>
    <definedName name="T24?Name" localSheetId="1">#REF!</definedName>
    <definedName name="T24?Name">#REF!</definedName>
    <definedName name="T24?Scope" localSheetId="1">#REF!</definedName>
    <definedName name="T24?Scope">#REF!</definedName>
    <definedName name="T24?Table" localSheetId="1">#REF!</definedName>
    <definedName name="T24?Table">#REF!</definedName>
    <definedName name="T24?Title" localSheetId="1">#REF!</definedName>
    <definedName name="T24?Title">#REF!</definedName>
    <definedName name="T24?Units" localSheetId="1">#REF!</definedName>
    <definedName name="T24?Units">#REF!</definedName>
    <definedName name="T24?НАП" localSheetId="1">#REF!</definedName>
    <definedName name="T24?НАП">#REF!</definedName>
    <definedName name="T24_Copy1" localSheetId="1">#REF!</definedName>
    <definedName name="T24_Copy1">#REF!</definedName>
    <definedName name="T24_Copy2" localSheetId="1">#REF!</definedName>
    <definedName name="T24_Copy2">#REF!</definedName>
    <definedName name="T25?axis?R?ВРАС" localSheetId="1">#REF!</definedName>
    <definedName name="T25?axis?R?ВРАС">#REF!</definedName>
    <definedName name="T25?axis?R?ВРАС?" localSheetId="1">#REF!</definedName>
    <definedName name="T25?axis?R?ВРАС?">#REF!</definedName>
    <definedName name="T25?axis?ПРД?БАЗ" localSheetId="1">#REF!</definedName>
    <definedName name="T25?axis?ПРД?БАЗ">#REF!</definedName>
    <definedName name="T25?axis?ПРД?ПРЕД" localSheetId="1">#REF!</definedName>
    <definedName name="T25?axis?ПРД?ПРЕД">#REF!</definedName>
    <definedName name="T25?axis?ПРД?РЕГ" localSheetId="1">#REF!</definedName>
    <definedName name="T25?axis?ПРД?РЕГ">#REF!</definedName>
    <definedName name="T25?Data" localSheetId="1">#REF!</definedName>
    <definedName name="T25?Data">#REF!</definedName>
    <definedName name="T25?item_ext?РОСТ" localSheetId="1">#REF!</definedName>
    <definedName name="T25?item_ext?РОСТ">#REF!</definedName>
    <definedName name="T25?item_ext?РОСТ2" localSheetId="1">#REF!</definedName>
    <definedName name="T25?item_ext?РОСТ2">#REF!</definedName>
    <definedName name="T25?ItemComments" localSheetId="1">'[27]25'!#REF!</definedName>
    <definedName name="T25?ItemComments">'[27]25'!#REF!</definedName>
    <definedName name="T25?Items" localSheetId="1">'[27]25'!#REF!</definedName>
    <definedName name="T25?Items">'[27]25'!#REF!</definedName>
    <definedName name="T25?L1.2" localSheetId="1">#REF!</definedName>
    <definedName name="T25?L1.2">#REF!</definedName>
    <definedName name="T25?L2" localSheetId="1">#REF!</definedName>
    <definedName name="T25?L2">#REF!</definedName>
    <definedName name="T25?L2.1" localSheetId="1">#REF!</definedName>
    <definedName name="T25?L2.1">#REF!</definedName>
    <definedName name="T25?L2.1.1" localSheetId="1">#REF!</definedName>
    <definedName name="T25?L2.1.1">#REF!</definedName>
    <definedName name="T25?L2.1.2" localSheetId="1">#REF!</definedName>
    <definedName name="T25?L2.1.2">#REF!</definedName>
    <definedName name="T25?L2.2" localSheetId="1">#REF!</definedName>
    <definedName name="T25?L2.2">#REF!</definedName>
    <definedName name="T25?L2.2.1" localSheetId="1">#REF!</definedName>
    <definedName name="T25?L2.2.1">#REF!</definedName>
    <definedName name="T25?L2.2.2" localSheetId="1">#REF!</definedName>
    <definedName name="T25?L2.2.2">#REF!</definedName>
    <definedName name="T25?L2.2.3" localSheetId="1">#REF!</definedName>
    <definedName name="T25?L2.2.3">#REF!</definedName>
    <definedName name="T25?L2.2.4" localSheetId="1">#REF!</definedName>
    <definedName name="T25?L2.2.4">#REF!</definedName>
    <definedName name="T25?Name" localSheetId="1">#REF!</definedName>
    <definedName name="T25?Name">#REF!</definedName>
    <definedName name="T25?Table" localSheetId="1">#REF!</definedName>
    <definedName name="T25?Table">#REF!</definedName>
    <definedName name="T25?Title" localSheetId="1">#REF!</definedName>
    <definedName name="T25?Title">#REF!</definedName>
    <definedName name="T25?unit?ПРЦ" localSheetId="1">#REF!</definedName>
    <definedName name="T25?unit?ПРЦ">#REF!</definedName>
    <definedName name="T25?Units" localSheetId="1">'[27]25'!#REF!</definedName>
    <definedName name="T25?Units">'[27]25'!#REF!</definedName>
    <definedName name="T25_Copy1" localSheetId="1">#REF!</definedName>
    <definedName name="T25_Copy1">#REF!</definedName>
    <definedName name="T25_Copy2" localSheetId="1">#REF!</definedName>
    <definedName name="T25_Copy2">#REF!</definedName>
    <definedName name="T25_Copy3" localSheetId="1">#REF!</definedName>
    <definedName name="T25_Copy3">#REF!</definedName>
    <definedName name="T25_Copy4" localSheetId="1">#REF!</definedName>
    <definedName name="T25_Copy4">#REF!</definedName>
    <definedName name="T26?item_ext?РОСТ" localSheetId="1">'[32]поощрение (ДВ)'!#REF!</definedName>
    <definedName name="T26?item_ext?РОСТ">'[32]поощрение (ДВ)'!#REF!</definedName>
    <definedName name="T26?L2.7" localSheetId="1">'[32]поощрение (ДВ)'!#REF!</definedName>
    <definedName name="T26?L2.7">'[32]поощрение (ДВ)'!#REF!</definedName>
    <definedName name="T26?L2.8" localSheetId="1">'[32]поощрение (ДВ)'!#REF!</definedName>
    <definedName name="T26?L2.8">'[32]поощрение (ДВ)'!#REF!</definedName>
    <definedName name="T26?Name" localSheetId="1">'[32]поощрение (ДВ)'!#REF!</definedName>
    <definedName name="T26?Name">'[32]поощрение (ДВ)'!#REF!</definedName>
    <definedName name="T26?unit?ПРЦ" localSheetId="1">'[32]поощрение (ДВ)'!#REF!</definedName>
    <definedName name="T26?unit?ПРЦ">'[32]поощрение (ДВ)'!#REF!</definedName>
    <definedName name="T27?axis?ПРД?РЕГ" localSheetId="1">#REF!</definedName>
    <definedName name="T27?axis?ПРД?РЕГ">#REF!</definedName>
    <definedName name="T27?Data" localSheetId="1">#REF!</definedName>
    <definedName name="T27?Data">#REF!</definedName>
    <definedName name="T27?item_ext?РОСТ" localSheetId="1">#REF!</definedName>
    <definedName name="T27?item_ext?РОСТ">#REF!</definedName>
    <definedName name="T27?Items" localSheetId="1">#REF!</definedName>
    <definedName name="T27?Items">#REF!</definedName>
    <definedName name="T27?L1" localSheetId="1">#REF!</definedName>
    <definedName name="T27?L1">#REF!</definedName>
    <definedName name="T27?L2" localSheetId="1">#REF!</definedName>
    <definedName name="T27?L2">#REF!</definedName>
    <definedName name="T27?L3" localSheetId="1">#REF!</definedName>
    <definedName name="T27?L3">#REF!</definedName>
    <definedName name="T27?L4" localSheetId="1">#REF!</definedName>
    <definedName name="T27?L4">#REF!</definedName>
    <definedName name="T27?L5" localSheetId="1">#REF!</definedName>
    <definedName name="T27?L5">#REF!</definedName>
    <definedName name="T27?L6" localSheetId="1">#REF!</definedName>
    <definedName name="T27?L6">#REF!</definedName>
    <definedName name="T27?Name" localSheetId="1">#REF!</definedName>
    <definedName name="T27?Name">#REF!</definedName>
    <definedName name="T27?Scope" localSheetId="1">#REF!</definedName>
    <definedName name="T27?Scope">#REF!</definedName>
    <definedName name="T27?Table" localSheetId="1">#REF!</definedName>
    <definedName name="T27?Table">#REF!</definedName>
    <definedName name="T27?Title" localSheetId="1">#REF!</definedName>
    <definedName name="T27?Title">#REF!</definedName>
    <definedName name="T27?НАП" localSheetId="1">#REF!</definedName>
    <definedName name="T27?НАП">#REF!</definedName>
    <definedName name="T27?ПОТ" localSheetId="1">#REF!</definedName>
    <definedName name="T27?ПОТ">#REF!</definedName>
    <definedName name="T28?axis?ПРД?РЕГ" localSheetId="1">'[32]другие из прибыли'!#REF!</definedName>
    <definedName name="T28?axis?ПРД?РЕГ">'[32]другие из прибыли'!#REF!</definedName>
    <definedName name="T28?Name" localSheetId="1">'[32]другие из прибыли'!#REF!</definedName>
    <definedName name="T28?Name">'[32]другие из прибыли'!#REF!</definedName>
    <definedName name="T28_Copy" localSheetId="1">'[32]другие из прибыли'!#REF!</definedName>
    <definedName name="T28_Copy">'[32]другие из прибыли'!#REF!</definedName>
    <definedName name="T29?item_ext?1СТ" localSheetId="1">P1_T29?item_ext?1СТ</definedName>
    <definedName name="T29?item_ext?1СТ">P1_T29?item_ext?1СТ</definedName>
    <definedName name="T29?item_ext?2СТ.М" localSheetId="1">P1_T29?item_ext?2СТ.М</definedName>
    <definedName name="T29?item_ext?2СТ.М">P1_T29?item_ext?2СТ.М</definedName>
    <definedName name="T29?item_ext?2СТ.Э" localSheetId="1">P1_T29?item_ext?2СТ.Э</definedName>
    <definedName name="T29?item_ext?2СТ.Э">P1_T29?item_ext?2СТ.Э</definedName>
    <definedName name="T29?L10" localSheetId="1">P1_T29?L10</definedName>
    <definedName name="T29?L10">P1_T29?L10</definedName>
    <definedName name="T29_Copy" localSheetId="1">[32]выпадающие!#REF!</definedName>
    <definedName name="T29_Copy">[32]выпадающие!#REF!</definedName>
    <definedName name="T3?axis?ПРД?РЕГ" localSheetId="1">#REF!</definedName>
    <definedName name="T3?axis?ПРД?РЕГ">#REF!</definedName>
    <definedName name="T3?Data" localSheetId="1">#REF!</definedName>
    <definedName name="T3?Data">#REF!</definedName>
    <definedName name="T3?item_ext?РОСТ" localSheetId="1">#REF!</definedName>
    <definedName name="T3?item_ext?РОСТ">#REF!</definedName>
    <definedName name="T3?Items" localSheetId="1">'[27]3'!#REF!</definedName>
    <definedName name="T3?Items">'[27]3'!#REF!</definedName>
    <definedName name="T3?L1" localSheetId="1">#REF!</definedName>
    <definedName name="T3?L1">#REF!</definedName>
    <definedName name="T3?L1.1" localSheetId="1">#REF!</definedName>
    <definedName name="T3?L1.1">#REF!</definedName>
    <definedName name="T3?L10" localSheetId="1">#REF!</definedName>
    <definedName name="T3?L10">#REF!</definedName>
    <definedName name="T3?L11" localSheetId="1">#REF!</definedName>
    <definedName name="T3?L11">#REF!</definedName>
    <definedName name="T3?L12" localSheetId="1">#REF!</definedName>
    <definedName name="T3?L12">#REF!</definedName>
    <definedName name="T3?L2" localSheetId="1">#REF!</definedName>
    <definedName name="T3?L2">#REF!</definedName>
    <definedName name="T3?L2.1" localSheetId="1">#REF!</definedName>
    <definedName name="T3?L2.1">#REF!</definedName>
    <definedName name="T3?L3" localSheetId="1">#REF!</definedName>
    <definedName name="T3?L3">#REF!</definedName>
    <definedName name="T3?L3.1" localSheetId="1">#REF!</definedName>
    <definedName name="T3?L3.1">#REF!</definedName>
    <definedName name="T3?L4" localSheetId="1">#REF!</definedName>
    <definedName name="T3?L4">#REF!</definedName>
    <definedName name="T3?L5" localSheetId="1">#REF!</definedName>
    <definedName name="T3?L5">#REF!</definedName>
    <definedName name="T3?L6" localSheetId="1">#REF!</definedName>
    <definedName name="T3?L6">#REF!</definedName>
    <definedName name="T3?L7" localSheetId="1">#REF!</definedName>
    <definedName name="T3?L7">#REF!</definedName>
    <definedName name="T3?L8" localSheetId="1">#REF!</definedName>
    <definedName name="T3?L8">#REF!</definedName>
    <definedName name="T3?L9" localSheetId="1">#REF!</definedName>
    <definedName name="T3?L9">#REF!</definedName>
    <definedName name="T3?Name" localSheetId="1">#REF!</definedName>
    <definedName name="T3?Name">#REF!</definedName>
    <definedName name="T3?Table" localSheetId="1">#REF!</definedName>
    <definedName name="T3?Table">#REF!</definedName>
    <definedName name="T3?Title" localSheetId="1">#REF!</definedName>
    <definedName name="T3?Title">#REF!</definedName>
    <definedName name="T3?unit?Г.КВТЧ" localSheetId="1">#REF!</definedName>
    <definedName name="T3?unit?Г.КВТЧ">#REF!</definedName>
    <definedName name="T3?unit?МКВТЧ" localSheetId="1">#REF!</definedName>
    <definedName name="T3?unit?МКВТЧ">#REF!</definedName>
    <definedName name="T4.1?axis?ПРД?БАЗ" localSheetId="1">#REF!</definedName>
    <definedName name="T4.1?axis?ПРД?БАЗ">#REF!</definedName>
    <definedName name="T4.1?axis?ПРД?ПРЕД" localSheetId="1">#REF!</definedName>
    <definedName name="T4.1?axis?ПРД?ПРЕД">#REF!</definedName>
    <definedName name="T4.1?axis?ПРД?ПРЕД2" localSheetId="1">#REF!</definedName>
    <definedName name="T4.1?axis?ПРД?ПРЕД2">#REF!</definedName>
    <definedName name="T4.1?axis?ПРД?РЕГ" localSheetId="1">#REF!</definedName>
    <definedName name="T4.1?axis?ПРД?РЕГ">#REF!</definedName>
    <definedName name="T4.1?item_ext?СРПРЕД3" localSheetId="1">#REF!</definedName>
    <definedName name="T4.1?item_ext?СРПРЕД3">#REF!</definedName>
    <definedName name="T4.1?L1" localSheetId="1">#REF!</definedName>
    <definedName name="T4.1?L1">#REF!</definedName>
    <definedName name="T4.1?L1.1" localSheetId="1">#REF!</definedName>
    <definedName name="T4.1?L1.1">#REF!</definedName>
    <definedName name="T4.1?L1.2" localSheetId="1">#REF!</definedName>
    <definedName name="T4.1?L1.2">#REF!</definedName>
    <definedName name="T4.1?L2" localSheetId="1">#REF!</definedName>
    <definedName name="T4.1?L2">#REF!</definedName>
    <definedName name="T4.1?L3.1" localSheetId="1">#REF!</definedName>
    <definedName name="T4.1?L3.1">#REF!</definedName>
    <definedName name="T4.1?Name" localSheetId="1">#REF!</definedName>
    <definedName name="T4.1?Name">#REF!</definedName>
    <definedName name="T4.1?Table" localSheetId="1">#REF!</definedName>
    <definedName name="T4.1?Table">#REF!</definedName>
    <definedName name="T4.1?Title" localSheetId="1">#REF!</definedName>
    <definedName name="T4.1?Title">#REF!</definedName>
    <definedName name="T4.1?unit?ПРЦ" localSheetId="1">#REF!</definedName>
    <definedName name="T4.1?unit?ПРЦ">#REF!</definedName>
    <definedName name="T4.1?unit?ТТУТ" localSheetId="1">#REF!</definedName>
    <definedName name="T4.1?unit?ТТУТ">#REF!</definedName>
    <definedName name="T4?axis?ПРД?РЕГ" localSheetId="1">#REF!</definedName>
    <definedName name="T4?axis?ПРД?РЕГ">#REF!</definedName>
    <definedName name="T4?item_ext?РОСТ" localSheetId="1">#REF!</definedName>
    <definedName name="T4?item_ext?РОСТ">#REF!</definedName>
    <definedName name="T4?ItemComments" localSheetId="1">'[27]4'!#REF!</definedName>
    <definedName name="T4?ItemComments">'[27]4'!#REF!</definedName>
    <definedName name="T4?Items" localSheetId="1">'[27]4'!#REF!</definedName>
    <definedName name="T4?Items">'[27]4'!#REF!</definedName>
    <definedName name="T4?L1" localSheetId="1">#REF!</definedName>
    <definedName name="T4?L1">#REF!</definedName>
    <definedName name="T4?L1.1" localSheetId="1">#REF!</definedName>
    <definedName name="T4?L1.1">#REF!</definedName>
    <definedName name="T4?L1.2" localSheetId="1">#REF!</definedName>
    <definedName name="T4?L1.2">#REF!</definedName>
    <definedName name="T4?L10" localSheetId="1">#REF!</definedName>
    <definedName name="T4?L10">#REF!</definedName>
    <definedName name="T4?L10.1" localSheetId="1">#REF!</definedName>
    <definedName name="T4?L10.1">#REF!</definedName>
    <definedName name="T4?L10.2" localSheetId="1">#REF!</definedName>
    <definedName name="T4?L10.2">#REF!</definedName>
    <definedName name="T4?L11.1" localSheetId="1">#REF!</definedName>
    <definedName name="T4?L11.1">#REF!</definedName>
    <definedName name="T4?L12" localSheetId="1">#REF!</definedName>
    <definedName name="T4?L12">#REF!</definedName>
    <definedName name="T4?L13" localSheetId="1">#REF!</definedName>
    <definedName name="T4?L13">#REF!</definedName>
    <definedName name="T4?L14" localSheetId="1">#REF!</definedName>
    <definedName name="T4?L14">#REF!</definedName>
    <definedName name="T4?L2" localSheetId="1">#REF!</definedName>
    <definedName name="T4?L2">#REF!</definedName>
    <definedName name="T4?L2.1" localSheetId="1">#REF!</definedName>
    <definedName name="T4?L2.1">#REF!</definedName>
    <definedName name="T4?L3.1" localSheetId="1">#REF!</definedName>
    <definedName name="T4?L3.1">#REF!</definedName>
    <definedName name="T4?L4.1" localSheetId="1">#REF!</definedName>
    <definedName name="T4?L4.1">#REF!</definedName>
    <definedName name="T4?L5.1" localSheetId="1">#REF!</definedName>
    <definedName name="T4?L5.1">#REF!</definedName>
    <definedName name="T4?L6" localSheetId="1">#REF!</definedName>
    <definedName name="T4?L6">#REF!</definedName>
    <definedName name="T4?L6.1" localSheetId="1">#REF!</definedName>
    <definedName name="T4?L6.1">#REF!</definedName>
    <definedName name="T4?L6.2" localSheetId="1">#REF!</definedName>
    <definedName name="T4?L6.2">#REF!</definedName>
    <definedName name="T4?L7.1" localSheetId="1">#REF!</definedName>
    <definedName name="T4?L7.1">#REF!</definedName>
    <definedName name="T4?L8" localSheetId="1">#REF!</definedName>
    <definedName name="T4?L8">#REF!</definedName>
    <definedName name="T4?L8.1" localSheetId="1">#REF!</definedName>
    <definedName name="T4?L8.1">#REF!</definedName>
    <definedName name="T4?L8.2" localSheetId="1">#REF!</definedName>
    <definedName name="T4?L8.2">#REF!</definedName>
    <definedName name="T4?L9" localSheetId="1">#REF!</definedName>
    <definedName name="T4?L9">#REF!</definedName>
    <definedName name="T4?L9.1" localSheetId="1">#REF!</definedName>
    <definedName name="T4?L9.1">#REF!</definedName>
    <definedName name="T4?L9.2" localSheetId="1">#REF!</definedName>
    <definedName name="T4?L9.2">#REF!</definedName>
    <definedName name="T4?Name" localSheetId="1">#REF!</definedName>
    <definedName name="T4?Name">#REF!</definedName>
    <definedName name="T4?Table" localSheetId="1">#REF!</definedName>
    <definedName name="T4?Table">#REF!</definedName>
    <definedName name="T4?Title" localSheetId="1">#REF!</definedName>
    <definedName name="T4?Title">#REF!</definedName>
    <definedName name="T4?unit?МКВТЧ" localSheetId="1">#REF!</definedName>
    <definedName name="T4?unit?МКВТЧ">#REF!</definedName>
    <definedName name="T4?unit?ММКБ" localSheetId="1">#REF!</definedName>
    <definedName name="T4?unit?ММКБ">#REF!</definedName>
    <definedName name="T4?unit?РУБ.ТКВТЧ" localSheetId="1">#REF!</definedName>
    <definedName name="T4?unit?РУБ.ТКВТЧ">#REF!</definedName>
    <definedName name="T4?unit?РУБ.ТУТ" localSheetId="1">#REF!</definedName>
    <definedName name="T4?unit?РУБ.ТУТ">#REF!</definedName>
    <definedName name="T4?unit?ТТУТ" localSheetId="1">#REF!</definedName>
    <definedName name="T4?unit?ТТУТ">#REF!</definedName>
    <definedName name="T4?Units" localSheetId="1">'[27]4'!#REF!</definedName>
    <definedName name="T4?Units">'[27]4'!#REF!</definedName>
    <definedName name="T5?axis?ПРД?РЕГ" localSheetId="1">#REF!</definedName>
    <definedName name="T5?axis?ПРД?РЕГ">#REF!</definedName>
    <definedName name="T5?axis?ПРД?РЕГ.КВ1" localSheetId="1">#REF!</definedName>
    <definedName name="T5?axis?ПРД?РЕГ.КВ1">#REF!</definedName>
    <definedName name="T5?axis?ПРД?РЕГ.КВ2" localSheetId="1">#REF!</definedName>
    <definedName name="T5?axis?ПРД?РЕГ.КВ2">#REF!</definedName>
    <definedName name="T5?axis?ПРД?РЕГ.КВ3" localSheetId="1">#REF!</definedName>
    <definedName name="T5?axis?ПРД?РЕГ.КВ3">#REF!</definedName>
    <definedName name="T5?axis?ПРД?РЕГ.КВ4" localSheetId="1">#REF!</definedName>
    <definedName name="T5?axis?ПРД?РЕГ.КВ4">#REF!</definedName>
    <definedName name="T5?item_ext?РОСТ" localSheetId="1">#REF!</definedName>
    <definedName name="T5?item_ext?РОСТ">#REF!</definedName>
    <definedName name="T5?L1" localSheetId="1">#REF!</definedName>
    <definedName name="T5?L1">#REF!</definedName>
    <definedName name="T5?L1.1" localSheetId="1">#REF!</definedName>
    <definedName name="T5?L1.1">#REF!</definedName>
    <definedName name="T5?L2" localSheetId="1">#REF!</definedName>
    <definedName name="T5?L2">#REF!</definedName>
    <definedName name="T5?L2.1" localSheetId="1">#REF!</definedName>
    <definedName name="T5?L2.1">#REF!</definedName>
    <definedName name="T5?L3" localSheetId="1">#REF!</definedName>
    <definedName name="T5?L3">#REF!</definedName>
    <definedName name="T5?L3.1" localSheetId="1">#REF!</definedName>
    <definedName name="T5?L3.1">#REF!</definedName>
    <definedName name="T5?L4" localSheetId="1">#REF!</definedName>
    <definedName name="T5?L4">#REF!</definedName>
    <definedName name="T5?L4.1" localSheetId="1">#REF!</definedName>
    <definedName name="T5?L4.1">#REF!</definedName>
    <definedName name="T5?L5.1" localSheetId="1">#REF!</definedName>
    <definedName name="T5?L5.1">#REF!</definedName>
    <definedName name="T5?L6" localSheetId="1">#REF!</definedName>
    <definedName name="T5?L6">#REF!</definedName>
    <definedName name="T5?L6.1" localSheetId="1">#REF!</definedName>
    <definedName name="T5?L6.1">#REF!</definedName>
    <definedName name="T5?Name" localSheetId="1">#REF!</definedName>
    <definedName name="T5?Name">#REF!</definedName>
    <definedName name="T5?Table" localSheetId="1">#REF!</definedName>
    <definedName name="T5?Table">#REF!</definedName>
    <definedName name="T5?Title" localSheetId="1">#REF!</definedName>
    <definedName name="T5?Title">#REF!</definedName>
    <definedName name="T6.1?axis?ПРД?БАЗ.КВ1" localSheetId="1">#REF!</definedName>
    <definedName name="T6.1?axis?ПРД?БАЗ.КВ1">#REF!</definedName>
    <definedName name="T6.1?axis?ПРД?БАЗ.КВ2" localSheetId="1">#REF!</definedName>
    <definedName name="T6.1?axis?ПРД?БАЗ.КВ2">#REF!</definedName>
    <definedName name="T6.1?axis?ПРД?БАЗ.КВ3" localSheetId="1">#REF!</definedName>
    <definedName name="T6.1?axis?ПРД?БАЗ.КВ3">#REF!</definedName>
    <definedName name="T6.1?axis?ПРД?БАЗ.КВ4" localSheetId="1">#REF!</definedName>
    <definedName name="T6.1?axis?ПРД?БАЗ.КВ4">#REF!</definedName>
    <definedName name="T6.1?axis?ПРД?РЕГ" localSheetId="1">#REF!</definedName>
    <definedName name="T6.1?axis?ПРД?РЕГ">#REF!</definedName>
    <definedName name="T6.1?axis?ПРД?РЕГ.КВ1" localSheetId="1">#REF!</definedName>
    <definedName name="T6.1?axis?ПРД?РЕГ.КВ1">#REF!</definedName>
    <definedName name="T6.1?axis?ПРД?РЕГ.КВ2" localSheetId="1">#REF!</definedName>
    <definedName name="T6.1?axis?ПРД?РЕГ.КВ2">#REF!</definedName>
    <definedName name="T6.1?axis?ПРД?РЕГ.КВ3" localSheetId="1">#REF!</definedName>
    <definedName name="T6.1?axis?ПРД?РЕГ.КВ3">#REF!</definedName>
    <definedName name="T6.1?axis?ПРД?РЕГ.КВ4" localSheetId="1">#REF!</definedName>
    <definedName name="T6.1?axis?ПРД?РЕГ.КВ4">#REF!</definedName>
    <definedName name="T6.1?Data" localSheetId="1">#REF!</definedName>
    <definedName name="T6.1?Data">#REF!</definedName>
    <definedName name="T6.1?L1" localSheetId="1">#REF!</definedName>
    <definedName name="T6.1?L1">#REF!</definedName>
    <definedName name="T6.1?L2" localSheetId="1">#REF!</definedName>
    <definedName name="T6.1?L2">#REF!</definedName>
    <definedName name="T6.1?Name" localSheetId="1">#REF!</definedName>
    <definedName name="T6.1?Name">#REF!</definedName>
    <definedName name="T6.1?Table" localSheetId="1">#REF!</definedName>
    <definedName name="T6.1?Table">#REF!</definedName>
    <definedName name="T6.1?Title" localSheetId="1">#REF!</definedName>
    <definedName name="T6.1?Title">#REF!</definedName>
    <definedName name="T6.1?unit?ПРЦ" localSheetId="1">#REF!</definedName>
    <definedName name="T6.1?unit?ПРЦ">#REF!</definedName>
    <definedName name="T6.1?unit?РУБ" localSheetId="1">#REF!</definedName>
    <definedName name="T6.1?unit?РУБ">#REF!</definedName>
    <definedName name="T6?axis?ПРД?РЕГ" localSheetId="1">#REF!</definedName>
    <definedName name="T6?axis?ПРД?РЕГ">#REF!</definedName>
    <definedName name="T6?Columns" localSheetId="1">#REF!</definedName>
    <definedName name="T6?Columns">#REF!</definedName>
    <definedName name="T6?FirstYear" localSheetId="1">#REF!</definedName>
    <definedName name="T6?FirstYear">#REF!</definedName>
    <definedName name="T6?item_ext?РОСТ" localSheetId="1">#REF!</definedName>
    <definedName name="T6?item_ext?РОСТ">#REF!</definedName>
    <definedName name="T6?L1.1" localSheetId="1">#REF!</definedName>
    <definedName name="T6?L1.1">#REF!</definedName>
    <definedName name="T6?L1.1.1" localSheetId="1">#REF!</definedName>
    <definedName name="T6?L1.1.1">#REF!</definedName>
    <definedName name="T6?L1.2" localSheetId="1">#REF!</definedName>
    <definedName name="T6?L1.2">#REF!</definedName>
    <definedName name="T6?L1.2.1" localSheetId="1">#REF!</definedName>
    <definedName name="T6?L1.2.1">#REF!</definedName>
    <definedName name="T6?L1.3" localSheetId="1">#REF!</definedName>
    <definedName name="T6?L1.3">#REF!</definedName>
    <definedName name="T6?L1.3.1" localSheetId="1">#REF!</definedName>
    <definedName name="T6?L1.3.1">#REF!</definedName>
    <definedName name="T6?L1.4" localSheetId="1">#REF!</definedName>
    <definedName name="T6?L1.4">#REF!</definedName>
    <definedName name="T6?L1.5" localSheetId="1">#REF!</definedName>
    <definedName name="T6?L1.5">#REF!</definedName>
    <definedName name="T6?L2.1" localSheetId="1">#REF!</definedName>
    <definedName name="T6?L2.1">#REF!</definedName>
    <definedName name="T6?L2.10" localSheetId="1">#REF!</definedName>
    <definedName name="T6?L2.10">#REF!</definedName>
    <definedName name="T6?L2.2" localSheetId="1">#REF!</definedName>
    <definedName name="T6?L2.2">#REF!</definedName>
    <definedName name="T6?L2.3" localSheetId="1">#REF!</definedName>
    <definedName name="T6?L2.3">#REF!</definedName>
    <definedName name="T6?L2.4" localSheetId="1">#REF!</definedName>
    <definedName name="T6?L2.4">#REF!</definedName>
    <definedName name="T6?L2.5.1" localSheetId="1">#REF!</definedName>
    <definedName name="T6?L2.5.1">#REF!</definedName>
    <definedName name="T6?L2.5.2" localSheetId="1">#REF!</definedName>
    <definedName name="T6?L2.5.2">#REF!</definedName>
    <definedName name="T6?L2.6.1" localSheetId="1">#REF!</definedName>
    <definedName name="T6?L2.6.1">#REF!</definedName>
    <definedName name="T6?L2.6.2" localSheetId="1">#REF!</definedName>
    <definedName name="T6?L2.6.2">#REF!</definedName>
    <definedName name="T6?L2.7.1" localSheetId="1">#REF!</definedName>
    <definedName name="T6?L2.7.1">#REF!</definedName>
    <definedName name="T6?L2.7.2" localSheetId="1">#REF!</definedName>
    <definedName name="T6?L2.7.2">#REF!</definedName>
    <definedName name="T6?L2.8.1" localSheetId="1">#REF!</definedName>
    <definedName name="T6?L2.8.1">#REF!</definedName>
    <definedName name="T6?L2.8.2" localSheetId="1">#REF!</definedName>
    <definedName name="T6?L2.8.2">#REF!</definedName>
    <definedName name="T6?L2.9.1" localSheetId="1">#REF!</definedName>
    <definedName name="T6?L2.9.1">#REF!</definedName>
    <definedName name="T6?L2.9.2" localSheetId="1">#REF!</definedName>
    <definedName name="T6?L2.9.2">#REF!</definedName>
    <definedName name="T6?L3.1" localSheetId="1">#REF!</definedName>
    <definedName name="T6?L3.1">#REF!</definedName>
    <definedName name="T6?L3.2" localSheetId="1">#REF!</definedName>
    <definedName name="T6?L3.2">#REF!</definedName>
    <definedName name="T6?L3.3" localSheetId="1">#REF!</definedName>
    <definedName name="T6?L3.3">#REF!</definedName>
    <definedName name="T6?L4.1" localSheetId="1">#REF!</definedName>
    <definedName name="T6?L4.1">#REF!</definedName>
    <definedName name="T6?L4.2" localSheetId="1">#REF!</definedName>
    <definedName name="T6?L4.2">#REF!</definedName>
    <definedName name="T6?L4.3" localSheetId="1">#REF!</definedName>
    <definedName name="T6?L4.3">#REF!</definedName>
    <definedName name="T6?L4.4" localSheetId="1">#REF!</definedName>
    <definedName name="T6?L4.4">#REF!</definedName>
    <definedName name="T6?L4.5" localSheetId="1">#REF!</definedName>
    <definedName name="T6?L4.5">#REF!</definedName>
    <definedName name="T6?L4.6" localSheetId="1">#REF!</definedName>
    <definedName name="T6?L4.6">#REF!</definedName>
    <definedName name="T6?L4.7" localSheetId="1">#REF!</definedName>
    <definedName name="T6?L4.7">#REF!</definedName>
    <definedName name="T6?Name" localSheetId="1">#REF!</definedName>
    <definedName name="T6?Name">#REF!</definedName>
    <definedName name="T6?Scope" localSheetId="1">#REF!</definedName>
    <definedName name="T6?Scope">#REF!</definedName>
    <definedName name="T6?Table" localSheetId="1">#REF!</definedName>
    <definedName name="T6?Table">#REF!</definedName>
    <definedName name="T6?Title" localSheetId="1">#REF!</definedName>
    <definedName name="T6?Title">#REF!</definedName>
    <definedName name="T6?НАП" localSheetId="1">#REF!</definedName>
    <definedName name="T6?НАП">#REF!</definedName>
    <definedName name="T6?ПОТ" localSheetId="1">#REF!</definedName>
    <definedName name="T6?ПОТ">#REF!</definedName>
    <definedName name="T7?L3" localSheetId="1">[32]материалы!#REF!</definedName>
    <definedName name="T7?L3">[32]материалы!#REF!</definedName>
    <definedName name="T7?L4" localSheetId="1">[32]материалы!#REF!</definedName>
    <definedName name="T7?L4">[32]материалы!#REF!</definedName>
    <definedName name="T8?item_ext?РОСТ" localSheetId="1">[32]ремонты!#REF!</definedName>
    <definedName name="T8?item_ext?РОСТ">[32]ремонты!#REF!</definedName>
    <definedName name="T8?Name" localSheetId="1">[32]ремонты!#REF!</definedName>
    <definedName name="T8?Name">[32]ремонты!#REF!</definedName>
    <definedName name="T8?unit?ПРЦ" localSheetId="1">[32]ремонты!#REF!</definedName>
    <definedName name="T8?unit?ПРЦ">[32]ремонты!#REF!</definedName>
    <definedName name="T9?axis?ПРД?РЕГ" localSheetId="1">#REF!</definedName>
    <definedName name="T9?axis?ПРД?РЕГ">#REF!</definedName>
    <definedName name="T9?item_ext?РОСТ" localSheetId="1">#REF!</definedName>
    <definedName name="T9?item_ext?РОСТ">#REF!</definedName>
    <definedName name="T9?L1" localSheetId="1">#REF!</definedName>
    <definedName name="T9?L1">#REF!</definedName>
    <definedName name="T9?L2.1" localSheetId="1">#REF!</definedName>
    <definedName name="T9?L2.1">#REF!</definedName>
    <definedName name="T9?L2.2" localSheetId="1">#REF!</definedName>
    <definedName name="T9?L2.2">#REF!</definedName>
    <definedName name="T9?L3.1" localSheetId="1">#REF!</definedName>
    <definedName name="T9?L3.1">#REF!</definedName>
    <definedName name="T9?L3.2" localSheetId="1">#REF!</definedName>
    <definedName name="T9?L3.2">#REF!</definedName>
    <definedName name="T9?L4.1" localSheetId="1">#REF!</definedName>
    <definedName name="T9?L4.1">#REF!</definedName>
    <definedName name="T9?L4.2" localSheetId="1">#REF!</definedName>
    <definedName name="T9?L4.2">#REF!</definedName>
    <definedName name="T9?L5" localSheetId="1">#REF!</definedName>
    <definedName name="T9?L5">#REF!</definedName>
    <definedName name="T9?Name" localSheetId="1">#REF!</definedName>
    <definedName name="T9?Name">#REF!</definedName>
    <definedName name="T9?Table" localSheetId="1">#REF!</definedName>
    <definedName name="T9?Table">#REF!</definedName>
    <definedName name="T9?Title" localSheetId="1">#REF!</definedName>
    <definedName name="T9?Title">#REF!</definedName>
    <definedName name="T9?unit?МВТЧ" localSheetId="1">#REF!</definedName>
    <definedName name="T9?unit?МВТЧ">#REF!</definedName>
    <definedName name="T9?unit?ПРЦ" localSheetId="1">#REF!</definedName>
    <definedName name="T9?unit?ПРЦ">#REF!</definedName>
    <definedName name="Table" localSheetId="1">#REF!</definedName>
    <definedName name="Table">#REF!</definedName>
    <definedName name="TARGET">[33]TEHSHEET!$I$42:$I$45</definedName>
    <definedName name="TES" localSheetId="1">#REF!</definedName>
    <definedName name="TES">#REF!</definedName>
    <definedName name="TES_DATA" localSheetId="1">#REF!</definedName>
    <definedName name="TES_DATA">#REF!</definedName>
    <definedName name="TES_LIST" localSheetId="1">#REF!</definedName>
    <definedName name="TES_LIST">#REF!</definedName>
    <definedName name="title">'[34]Огл. Графиков'!$B$2:$B$31</definedName>
    <definedName name="TTT" localSheetId="1">#REF!</definedName>
    <definedName name="TTT">#REF!</definedName>
    <definedName name="type_sh">[12]TEHSHEET!$G$2:$G$5</definedName>
    <definedName name="VDOC" localSheetId="1">#REF!</definedName>
    <definedName name="VDOC">#REF!</definedName>
    <definedName name="version">[12]Инструкция!$O$4</definedName>
    <definedName name="vid_top">[12]Справочники!$E$17:$E$33</definedName>
    <definedName name="wrn.Сравнение._.с._.отраслями." hidden="1">{#N/A,#N/A,TRUE,"Лист1";#N/A,#N/A,TRUE,"Лист2";#N/A,#N/A,TRUE,"Лист3"}</definedName>
    <definedName name="Year" localSheetId="1">#REF!</definedName>
    <definedName name="Year">#REF!</definedName>
    <definedName name="ZERO" localSheetId="1">#REF!</definedName>
    <definedName name="ZERO">#REF!</definedName>
    <definedName name="а1" localSheetId="1">#REF!</definedName>
    <definedName name="а1">#REF!</definedName>
    <definedName name="А8" localSheetId="1">#REF!</definedName>
    <definedName name="А8">#REF!</definedName>
    <definedName name="авг" localSheetId="1">#REF!</definedName>
    <definedName name="авг">#REF!</definedName>
    <definedName name="авг2" localSheetId="1">#REF!</definedName>
    <definedName name="авг2">#REF!</definedName>
    <definedName name="апр" localSheetId="1">#REF!</definedName>
    <definedName name="апр">#REF!</definedName>
    <definedName name="апр2" localSheetId="1">#REF!</definedName>
    <definedName name="апр2">#REF!</definedName>
    <definedName name="АТП" localSheetId="1">#REF!</definedName>
    <definedName name="АТП">#REF!</definedName>
    <definedName name="база">[35]SHPZ!$A$1:$BC$4313</definedName>
    <definedName name="_xlnm.Database" localSheetId="1">#REF!</definedName>
    <definedName name="_xlnm.Database">#REF!</definedName>
    <definedName name="Базовые">'[36]Производство электроэнергии'!$A$95</definedName>
    <definedName name="БазовыйПериод" localSheetId="1">#REF!</definedName>
    <definedName name="БазовыйПериод">#REF!</definedName>
    <definedName name="БС">[37]Справочники!$A$4:$A$6</definedName>
    <definedName name="Бюджетные_электроэнергии">'[36]Производство электроэнергии'!$A$111</definedName>
    <definedName name="витт" hidden="1">{#N/A,#N/A,TRUE,"Лист1";#N/A,#N/A,TRUE,"Лист2";#N/A,#N/A,TRUE,"Лист3"}</definedName>
    <definedName name="восемь" localSheetId="1">#REF!</definedName>
    <definedName name="восемь">#REF!</definedName>
    <definedName name="вс" localSheetId="1">[38]расшифровка!#REF!</definedName>
    <definedName name="вс">[38]расшифровка!#REF!</definedName>
    <definedName name="ВТОП" localSheetId="1">#REF!</definedName>
    <definedName name="ВТОП">#REF!</definedName>
    <definedName name="второй" localSheetId="1">#REF!</definedName>
    <definedName name="второй">#REF!</definedName>
    <definedName name="вуув" hidden="1">{#N/A,#N/A,TRUE,"Лист1";#N/A,#N/A,TRUE,"Лист2";#N/A,#N/A,TRUE,"Лист3"}</definedName>
    <definedName name="Вып_ОФ_с_пц">[34]рабочий!$Y$202:$AP$224</definedName>
    <definedName name="Вып_с_новых_ОФ">[34]рабочий!$Y$277:$AP$299</definedName>
    <definedName name="Выход">[7]Управление!$AF$20</definedName>
    <definedName name="гр._Баева_Е.В.__гр._Кузьмин_А.Л.__гр._Лупова_З.И.__гр._Фомина_Л.Г.__гр._Костырева_О.Г.__гр._Кропачева_В.А.__гр._Полозова_О.А.__гр._Юсупова_Ю.Л.__гр._Пашнин_В.С.__гр._Курцев_А.А.__гр._Третьяков_А.А.__гр._Фырнина_Л.И.__гр._Жижина_Н.Э.__гр._Топорков_А.Г.__гр" localSheetId="1">#REF!</definedName>
    <definedName name="гр._Баева_Е.В.__гр._Кузьмин_А.Л.__гр._Лупова_З.И.__гр._Фомина_Л.Г.__гр._Костырева_О.Г.__гр._Кропачева_В.А.__гр._Полозова_О.А.__гр._Юсупова_Ю.Л.__гр._Пашнин_В.С.__гр._Курцев_А.А.__гр._Третьяков_А.А.__гр._Фырнина_Л.И.__гр._Жижина_Н.Э.__гр._Топорков_А.Г.__гр">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дек" localSheetId="1">#REF!</definedName>
    <definedName name="дек">#REF!</definedName>
    <definedName name="дек2" localSheetId="1">#REF!</definedName>
    <definedName name="дек2">#REF!</definedName>
    <definedName name="Дефл_ц_пред_год">'[34]Текущие цены'!$AT$36:$BK$58</definedName>
    <definedName name="Дефлятор_годовой">'[34]Текущие цены'!$Y$4:$AP$27</definedName>
    <definedName name="Дефлятор_цепной">'[34]Текущие цены'!$Y$36:$AP$58</definedName>
    <definedName name="диаметр" localSheetId="1">Птпз!$S$30:$S$35</definedName>
    <definedName name="диаметр">Птп!$R$32:$R$37</definedName>
    <definedName name="диаметр_с3" localSheetId="1">Птпз!$T$30:$T$35</definedName>
    <definedName name="диаметр_с3">Птп!$S$32:$S$37</definedName>
    <definedName name="диаметр_с4_полиэтилен" localSheetId="1">Птпз!$V$30:$V$31</definedName>
    <definedName name="диаметр_с4_полиэтилен">Птп!$U$32:$U$34</definedName>
    <definedName name="диаметр_с4_сталь" localSheetId="1">Птпз!$U$30:$U$32</definedName>
    <definedName name="диаметр_с4_сталь">Птп!$T$32:$T$35</definedName>
    <definedName name="диаметр_Сокс_сталь">Птпз!$U$30:$U$34</definedName>
    <definedName name="до_100_мм">Птп!$X$23:$X$30</definedName>
    <definedName name="доли1">'[39]эл ст'!$A$368:$IV$368</definedName>
    <definedName name="ДРУГОЕ">[40]Справочники!$A$26:$A$28</definedName>
    <definedName name="з4" localSheetId="1">#REF!</definedName>
    <definedName name="з4">#REF!</definedName>
    <definedName name="ЗП1">[41]Лист13!$A$2</definedName>
    <definedName name="ЗП2">[41]Лист13!$B$2</definedName>
    <definedName name="ЗП3">[41]Лист13!$C$2</definedName>
    <definedName name="ЗП4">[41]Лист13!$D$2</definedName>
    <definedName name="и_эсо_вн" localSheetId="1">#REF!</definedName>
    <definedName name="и_эсо_вн">#REF!</definedName>
    <definedName name="и_эсо_сн1" localSheetId="1">#REF!</definedName>
    <definedName name="и_эсо_сн1">#REF!</definedName>
    <definedName name="Извлечение_ИМ" localSheetId="1">#REF!</definedName>
    <definedName name="Извлечение_ИМ">#REF!</definedName>
    <definedName name="_xlnm.Extract" localSheetId="1">#REF!</definedName>
    <definedName name="_xlnm.Extract">#REF!</definedName>
    <definedName name="индцкавг98" hidden="1">{#N/A,#N/A,TRUE,"Лист1";#N/A,#N/A,TRUE,"Лист2";#N/A,#N/A,TRUE,"Лист3"}</definedName>
    <definedName name="июл" localSheetId="1">#REF!</definedName>
    <definedName name="июл">#REF!</definedName>
    <definedName name="июл2" localSheetId="1">#REF!</definedName>
    <definedName name="июл2">#REF!</definedName>
    <definedName name="июн" localSheetId="1">#REF!</definedName>
    <definedName name="июн">#REF!</definedName>
    <definedName name="июн2" localSheetId="1">#REF!</definedName>
    <definedName name="июн2">#REF!</definedName>
    <definedName name="категория_грунта" localSheetId="1">Птпз!$W$30:$W$32</definedName>
    <definedName name="категория_грунта">Птп!$V$32:$V$34</definedName>
    <definedName name="кеппппппппппп" hidden="1">{#N/A,#N/A,TRUE,"Лист1";#N/A,#N/A,TRUE,"Лист2";#N/A,#N/A,TRUE,"Лист3"}</definedName>
    <definedName name="ккк" localSheetId="1">[42]тар!#REF!</definedName>
    <definedName name="ккк">[42]тар!#REF!</definedName>
    <definedName name="_xlnm.Criteria" localSheetId="1">#REF!</definedName>
    <definedName name="_xlnm.Criteria">#REF!</definedName>
    <definedName name="Критерии_ИМ" localSheetId="1">#REF!</definedName>
    <definedName name="Критерии_ИМ">#REF!</definedName>
    <definedName name="критерий" localSheetId="1">#REF!</definedName>
    <definedName name="критерий">#REF!</definedName>
    <definedName name="лллл" localSheetId="1">#REF!</definedName>
    <definedName name="лллл">#REF!</definedName>
    <definedName name="лщжо" hidden="1">{#N/A,#N/A,TRUE,"Лист1";#N/A,#N/A,TRUE,"Лист2";#N/A,#N/A,TRUE,"Лист3"}</definedName>
    <definedName name="май" localSheetId="1">#REF!</definedName>
    <definedName name="май">#REF!</definedName>
    <definedName name="май2" localSheetId="1">#REF!</definedName>
    <definedName name="май2">#REF!</definedName>
    <definedName name="мар" localSheetId="1">#REF!</definedName>
    <definedName name="мар">#REF!</definedName>
    <definedName name="мар2" localSheetId="1">#REF!</definedName>
    <definedName name="мар2">#REF!</definedName>
    <definedName name="МР" localSheetId="1">#REF!</definedName>
    <definedName name="МР">#REF!</definedName>
    <definedName name="Н5">[43]Данные!$I$7</definedName>
    <definedName name="налогообложение" localSheetId="1">#REF!</definedName>
    <definedName name="налогообложение">#REF!</definedName>
    <definedName name="Население">'[36]Производство электроэнергии'!$A$124</definedName>
    <definedName name="нггнгг" localSheetId="1">#REF!</definedName>
    <definedName name="нггнгг">#REF!</definedName>
    <definedName name="ннн" localSheetId="1">#REF!</definedName>
    <definedName name="ннн">#REF!</definedName>
    <definedName name="новые_ОФ_2003">[34]рабочий!$F$305:$W$327</definedName>
    <definedName name="новые_ОФ_2004">[34]рабочий!$F$335:$W$357</definedName>
    <definedName name="новые_ОФ_а_всего">[34]рабочий!$F$767:$V$789</definedName>
    <definedName name="новые_ОФ_всего">[34]рабочий!$F$1331:$V$1353</definedName>
    <definedName name="новые_ОФ_п_всего">[34]рабочий!$F$1293:$V$1315</definedName>
    <definedName name="ноя" localSheetId="1">#REF!</definedName>
    <definedName name="ноя">#REF!</definedName>
    <definedName name="ноя2" localSheetId="1">#REF!</definedName>
    <definedName name="НСРФ" localSheetId="1">#REF!</definedName>
    <definedName name="НСРФ2" localSheetId="1">#REF!</definedName>
    <definedName name="ншш" hidden="1">{#N/A,#N/A,TRUE,"Лист1";#N/A,#N/A,TRUE,"Лист2";#N/A,#N/A,TRUE,"Лист3"}</definedName>
    <definedName name="_xlnm.Print_Area" localSheetId="0">Птп!$C$1:$K$54</definedName>
    <definedName name="_xlnm.Print_Area" localSheetId="1">Птпз!$C$1:$L$48</definedName>
    <definedName name="окт" localSheetId="1">#REF!</definedName>
    <definedName name="окт2" localSheetId="1">#REF!</definedName>
    <definedName name="Операция" localSheetId="1">#REF!</definedName>
    <definedName name="ОРГ" localSheetId="1">#REF!</definedName>
    <definedName name="ОРГАНИЗАЦИЯ" localSheetId="1">#REF!</definedName>
    <definedName name="п_авг" localSheetId="1">#REF!</definedName>
    <definedName name="п_апр" localSheetId="1">#REF!</definedName>
    <definedName name="п_дек" localSheetId="1">#REF!</definedName>
    <definedName name="п_июл" localSheetId="1">#REF!</definedName>
    <definedName name="п_июн" localSheetId="1">#REF!</definedName>
    <definedName name="п_май" localSheetId="1">#REF!</definedName>
    <definedName name="п_мар" localSheetId="1">#REF!</definedName>
    <definedName name="п_ноя" localSheetId="1">#REF!</definedName>
    <definedName name="п_окт" localSheetId="1">#REF!</definedName>
    <definedName name="п_сен" localSheetId="1">#REF!</definedName>
    <definedName name="п_фев" localSheetId="1">#REF!</definedName>
    <definedName name="п_янв" localSheetId="1">#REF!</definedName>
    <definedName name="первый" localSheetId="1">#REF!</definedName>
    <definedName name="ПериодРегулирования" localSheetId="1">#REF!</definedName>
    <definedName name="Периоды_18_2" localSheetId="1">#REF!</definedName>
    <definedName name="по_б_вн" localSheetId="1">#REF!</definedName>
    <definedName name="по_б_всего" localSheetId="1">#REF!</definedName>
    <definedName name="по_б_нн" localSheetId="1">#REF!</definedName>
    <definedName name="по_б_сн1" localSheetId="1">#REF!</definedName>
    <definedName name="по_б_сн2" localSheetId="1">#REF!</definedName>
    <definedName name="по_нас_всего" localSheetId="1">#REF!</definedName>
    <definedName name="по_насел_сн2" localSheetId="1">#REF!</definedName>
    <definedName name="Подоперация" localSheetId="1">#REF!</definedName>
    <definedName name="ПОКАЗАТЕЛИ_ДОЛГОСР.ПРОГНОЗА" localSheetId="1">'[44]2002(v2)'!#REF!</definedName>
    <definedName name="пол_нас_нн" localSheetId="1">#REF!</definedName>
    <definedName name="полбезпот" localSheetId="1">'[42]т1.15(смета8а)'!#REF!</definedName>
    <definedName name="Полиэтилен">Птпз!$T$30:$T$32</definedName>
    <definedName name="Полиэтилен_давление">Птп!$O$26:$O$27</definedName>
    <definedName name="ПОЛИЭТИЛЕН_С7.1">Птп!$Y$23:$Y$28</definedName>
    <definedName name="полиэтиленового_газопровода" localSheetId="1">Птпз!$Q$30:$Q$31</definedName>
    <definedName name="полиэтиленового_газопровода">Птп!$P$32:$P$33</definedName>
    <definedName name="Полиэтиленовые_газопроводы" localSheetId="1">Птпз!$Q$30:$Q$31</definedName>
    <definedName name="Полиэтиленовые_газопроводы">Птп!$P$32:$P$33</definedName>
    <definedName name="Полиэтиленовые_газопроводы_внутр">Птпз!$T$30:$T$32</definedName>
    <definedName name="Полиэтиленовый_газопровод">Птпз!$Q$30</definedName>
    <definedName name="полпот" localSheetId="1">'[42]т1.15(смета8а)'!#REF!</definedName>
    <definedName name="ПоследнийГод" localSheetId="1">#REF!</definedName>
    <definedName name="пр" hidden="1">[45]Анализ!$E$125:$I$128,[45]Анализ!$K$141:$K$142,[45]Анализ!$E$144:$I$144,[45]Анализ!$K$144,[45]Анализ!$E$141:$I$142,[45]Анализ!$D$2:$G$2,[45]Анализ!$M$16</definedName>
    <definedName name="прибыль3" hidden="1">{#N/A,#N/A,TRUE,"Лист1";#N/A,#N/A,TRUE,"Лист2";#N/A,#N/A,TRUE,"Лист3"}</definedName>
    <definedName name="Приход_расход" localSheetId="1">#REF!</definedName>
    <definedName name="Проект" localSheetId="1">#REF!</definedName>
    <definedName name="прош_год" localSheetId="1">#REF!</definedName>
    <definedName name="Расход_газа">Птпз!$Q$45:$Q$48</definedName>
    <definedName name="рис1" hidden="1">{#N/A,#N/A,TRUE,"Лист1";#N/A,#N/A,TRUE,"Лист2";#N/A,#N/A,TRUE,"Лист3"}</definedName>
    <definedName name="с_7.2._полиэтилен">Птп!$S$185:$S$190</definedName>
    <definedName name="с_7.2_сталь">Птп!$R$185:$R$192</definedName>
    <definedName name="С1_Полиэтилен">Птп!$N$34</definedName>
    <definedName name="С1_Сталь">Птп!$O$34:$O$35</definedName>
    <definedName name="семь" localSheetId="1">#REF!</definedName>
    <definedName name="сен" localSheetId="1">#REF!</definedName>
    <definedName name="сен2" localSheetId="1">#REF!</definedName>
    <definedName name="ставка" localSheetId="1">#REF!</definedName>
    <definedName name="Сталь_давление">Птп!$P$22:$P$23</definedName>
    <definedName name="СТАЛЬ_С7.1">Птп!$W$12:$AD$12</definedName>
    <definedName name="стального_газопровода" localSheetId="1">Птпз!$R$30:$R$32</definedName>
    <definedName name="стального_газопровода">Птп!$Q$32:$Q$34</definedName>
    <definedName name="Стальной_газопровод">Птпз!$R$30:$R$31</definedName>
    <definedName name="Стальные">Птпз!$S$30:$S$33</definedName>
    <definedName name="Стальные_газопроводы" localSheetId="1">Птпз!$R$30:$R$32</definedName>
    <definedName name="Стальные_газопроводы">Птп!$Q$32:$Q$34</definedName>
    <definedName name="Стальные_газопроводы_внутр">Птпз!$S$30:$S$33</definedName>
    <definedName name="Статья" localSheetId="1">#REF!</definedName>
    <definedName name="т_аб_пл_1" localSheetId="1">'[42]т1.15(смета8а)'!#REF!</definedName>
    <definedName name="т_сбыт_1" localSheetId="1">'[42]т1.15(смета8а)'!#REF!</definedName>
    <definedName name="текмес" localSheetId="1">#REF!</definedName>
    <definedName name="текмес2" localSheetId="1">#REF!</definedName>
    <definedName name="тип">Птп!$Q$26:$Q$28</definedName>
    <definedName name="тип_прокладки">Птп!$P$26:$P$29</definedName>
    <definedName name="тп" hidden="1">{#N/A,#N/A,TRUE,"Лист1";#N/A,#N/A,TRUE,"Лист2";#N/A,#N/A,TRUE,"Лист3"}</definedName>
    <definedName name="третий" localSheetId="1">#REF!</definedName>
    <definedName name="ТЭП2" hidden="1">{#N/A,#N/A,TRUE,"Лист1";#N/A,#N/A,TRUE,"Лист2";#N/A,#N/A,TRUE,"Лист3"}</definedName>
    <definedName name="Тэс" localSheetId="1">'[46]расчет тарифов'!#REF!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1">#REF!</definedName>
    <definedName name="фев2" localSheetId="1">#REF!</definedName>
    <definedName name="федотова" localSheetId="1">#REF!</definedName>
    <definedName name="федотова1" localSheetId="1" hidden="1">#REF!,#REF!,#REF!,#REF!,#REF!</definedName>
    <definedName name="федотова1" hidden="1">#REF!,#REF!,#REF!,#REF!,#REF!</definedName>
    <definedName name="федотова2" localSheetId="1">#REF!</definedName>
    <definedName name="фо" localSheetId="1">[47]Лист1!#REF!</definedName>
    <definedName name="ЦЕЛЬСИЯ" localSheetId="1">Птпз!$T$30:$T$35</definedName>
    <definedName name="ЦЕЛЬСИЯ">Птп!$S$32:$S$37</definedName>
    <definedName name="четвертый" localSheetId="1">#REF!</definedName>
    <definedName name="шир_дан" localSheetId="1">#REF!</definedName>
    <definedName name="шир_отч" localSheetId="1">#REF!</definedName>
    <definedName name="шир_прош" localSheetId="1">#REF!</definedName>
    <definedName name="шир_тек" localSheetId="1">#REF!</definedName>
    <definedName name="ыапр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янв" localSheetId="1">#REF!</definedName>
    <definedName name="янв2" localSheetId="1">#REF!</definedName>
    <definedName name="ячс" localSheetId="1" hidden="1">#REF!,#REF!,#REF!,#REF!,#REF!,#REF!,#REF!</definedName>
    <definedName name="ячс" hidden="1">#REF!,#REF!,#REF!,#REF!,#REF!,#REF!,#REF!</definedName>
  </definedNames>
  <calcPr calcId="144525"/>
</workbook>
</file>

<file path=xl/calcChain.xml><?xml version="1.0" encoding="utf-8"?>
<calcChain xmlns="http://schemas.openxmlformats.org/spreadsheetml/2006/main">
  <c r="K27" i="31" l="1"/>
  <c r="K32" i="31" l="1"/>
  <c r="K22" i="31"/>
  <c r="L32" i="31" l="1"/>
  <c r="K24" i="31"/>
  <c r="J45" i="28" l="1"/>
  <c r="J43" i="28"/>
  <c r="M45" i="28"/>
  <c r="M43" i="28"/>
  <c r="M42" i="28"/>
  <c r="L45" i="28"/>
  <c r="AR155" i="28"/>
  <c r="J40" i="28"/>
  <c r="R27" i="28"/>
  <c r="J27" i="28" l="1"/>
  <c r="J25" i="28"/>
  <c r="J24" i="28"/>
  <c r="P41" i="28"/>
  <c r="K24" i="28" l="1"/>
  <c r="P16" i="31"/>
  <c r="J34" i="28"/>
  <c r="J33" i="28"/>
  <c r="L24" i="31"/>
  <c r="R16" i="31"/>
  <c r="N16" i="31"/>
  <c r="M31" i="31"/>
  <c r="M30" i="31"/>
  <c r="K33" i="28" l="1"/>
  <c r="K43" i="28"/>
  <c r="L27" i="31"/>
  <c r="J38" i="28"/>
  <c r="K38" i="28" s="1"/>
  <c r="J36" i="28"/>
  <c r="K36" i="28" s="1"/>
  <c r="J31" i="28"/>
  <c r="J30" i="28"/>
  <c r="J28" i="28"/>
  <c r="K27" i="28" s="1"/>
  <c r="K30" i="28" l="1"/>
  <c r="N12" i="28" l="1"/>
  <c r="N13" i="28" s="1"/>
  <c r="O19" i="28"/>
  <c r="O18" i="28"/>
  <c r="N19" i="28"/>
  <c r="N18" i="28"/>
  <c r="T12" i="28"/>
  <c r="P12" i="28"/>
  <c r="P13" i="28" s="1"/>
  <c r="O12" i="28"/>
  <c r="O13" i="28" l="1"/>
  <c r="O16" i="31"/>
  <c r="O17" i="31" s="1"/>
  <c r="J46" i="28" l="1"/>
  <c r="T39" i="28" l="1"/>
  <c r="U46" i="28"/>
  <c r="S15" i="28" l="1"/>
  <c r="O21" i="31"/>
  <c r="O19" i="31"/>
  <c r="N43" i="31" l="1"/>
  <c r="S16" i="31"/>
  <c r="S17" i="31" s="1"/>
  <c r="R17" i="31"/>
  <c r="Q16" i="31"/>
  <c r="K29" i="31" s="1"/>
  <c r="L29" i="31" s="1"/>
  <c r="P17" i="31"/>
  <c r="N17" i="31"/>
  <c r="L22" i="31" s="1"/>
  <c r="Q17" i="31" l="1"/>
  <c r="K35" i="31"/>
  <c r="L35" i="31" s="1"/>
  <c r="T20" i="31"/>
  <c r="T21" i="31"/>
  <c r="T22" i="31" l="1"/>
  <c r="S12" i="28"/>
  <c r="P21" i="31"/>
  <c r="R36" i="31"/>
  <c r="P22" i="31"/>
  <c r="K43" i="31" l="1"/>
  <c r="N15" i="28"/>
  <c r="N16" i="28" s="1"/>
  <c r="P15" i="28"/>
  <c r="P16" i="28" s="1"/>
  <c r="M12" i="28"/>
  <c r="M15" i="28"/>
  <c r="O24" i="28"/>
  <c r="O23" i="28"/>
  <c r="U17" i="28" l="1"/>
  <c r="K40" i="28" s="1"/>
  <c r="J47" i="28" s="1"/>
  <c r="K47" i="28" s="1"/>
  <c r="T15" i="28"/>
  <c r="T16" i="28" s="1"/>
  <c r="O15" i="28"/>
  <c r="O16" i="28" s="1"/>
  <c r="M16" i="28"/>
  <c r="R15" i="28" l="1"/>
  <c r="R16" i="28" s="1"/>
  <c r="S16" i="28"/>
  <c r="Q15" i="28"/>
  <c r="Q16" i="28" s="1"/>
  <c r="R12" i="28"/>
  <c r="R13" i="28" s="1"/>
  <c r="C16" i="28" l="1"/>
  <c r="C17" i="28" s="1"/>
  <c r="J17" i="28" s="1"/>
  <c r="T13" i="28"/>
  <c r="S13" i="28"/>
  <c r="Q12" i="28"/>
  <c r="Q13" i="28" s="1"/>
  <c r="I17" i="28" l="1"/>
  <c r="S22" i="28"/>
  <c r="M13" i="28"/>
  <c r="S24" i="28"/>
  <c r="T9" i="28"/>
  <c r="S23" i="28"/>
  <c r="Q17" i="28"/>
  <c r="C48" i="28" l="1"/>
</calcChain>
</file>

<file path=xl/sharedStrings.xml><?xml version="1.0" encoding="utf-8"?>
<sst xmlns="http://schemas.openxmlformats.org/spreadsheetml/2006/main" count="781" uniqueCount="239">
  <si>
    <t>ООО Индустриальный парк «Станкомаш»</t>
  </si>
  <si>
    <t>МУП «Теплоэнерго»</t>
  </si>
  <si>
    <t>ООО «Озерскгаз»</t>
  </si>
  <si>
    <t>ООО «Златоустгазстрой»</t>
  </si>
  <si>
    <t>ООО «Классик»</t>
  </si>
  <si>
    <t>руб.</t>
  </si>
  <si>
    <t>до 40 куб. метров в час</t>
  </si>
  <si>
    <t>40 - 99 куб. метров в час</t>
  </si>
  <si>
    <t>400 - 999 куб. метров в час</t>
  </si>
  <si>
    <t>1000 - 1999 куб. метров в час</t>
  </si>
  <si>
    <t>2000 - 2999 куб. метров в час</t>
  </si>
  <si>
    <t>3000 - 3999 куб. метров в час</t>
  </si>
  <si>
    <t>4000 - 4999 куб. метров в час</t>
  </si>
  <si>
    <t>5000 - 9999 куб. метров в час</t>
  </si>
  <si>
    <t>10000 - 19999 куб. метров в час</t>
  </si>
  <si>
    <t>20000 - 29999 куб. метров в час</t>
  </si>
  <si>
    <t>да</t>
  </si>
  <si>
    <t>нет</t>
  </si>
  <si>
    <t>Физические лица</t>
  </si>
  <si>
    <t>Юридические лица/индифидуальные предприниматели</t>
  </si>
  <si>
    <t>Заявитель</t>
  </si>
  <si>
    <t>Ставка на строительство станций катодной защиты</t>
  </si>
  <si>
    <t>Наименование ГРО</t>
  </si>
  <si>
    <t>Максимальный часовой расход газа, куб.метров в час</t>
  </si>
  <si>
    <t>Давление, Мпа</t>
  </si>
  <si>
    <t xml:space="preserve">Расчет платы за технологическое присоединение газоиспользующего оборудования к сетям газораспределения газораспределительных организаций Челябинской области </t>
  </si>
  <si>
    <t>Стандартизированная тарифная ставка на покрытие расходов ГРО, связанных с разработкой проектной документации</t>
  </si>
  <si>
    <t>наземным (надземным) способом</t>
  </si>
  <si>
    <t>101 мм и более</t>
  </si>
  <si>
    <t xml:space="preserve">подземным способом </t>
  </si>
  <si>
    <t>50 мм и менее</t>
  </si>
  <si>
    <t>51-100 мм</t>
  </si>
  <si>
    <t>101-158 мм</t>
  </si>
  <si>
    <t>159 - 218 мм</t>
  </si>
  <si>
    <t>219 - 272 мм</t>
  </si>
  <si>
    <t>273 - 324 мм</t>
  </si>
  <si>
    <t>325-425 мм</t>
  </si>
  <si>
    <t>426-529 мм</t>
  </si>
  <si>
    <t>530 мм и выше</t>
  </si>
  <si>
    <t>Стандартизированная тарифная ставка на покрытие расходов ГРО, связанных со строительством полиэтиленового газопровода</t>
  </si>
  <si>
    <t>109 мм и менее</t>
  </si>
  <si>
    <t>110 - 159 мм</t>
  </si>
  <si>
    <t>160 - 224 мм</t>
  </si>
  <si>
    <t>225 - 314 мм</t>
  </si>
  <si>
    <t>315-399 мм</t>
  </si>
  <si>
    <t>400 мм и выше</t>
  </si>
  <si>
    <t>Стальные газопроводы</t>
  </si>
  <si>
    <t>51 – 100 мм</t>
  </si>
  <si>
    <t>101 – 158 мм</t>
  </si>
  <si>
    <t>Полиэтиленовые газопроводы</t>
  </si>
  <si>
    <t>110 - 158 мм</t>
  </si>
  <si>
    <t>Стандартизированная тарифная ставка на покрытие расходов ГРО, связанных с проектированием и строительством пунктов редуцирования газа</t>
  </si>
  <si>
    <t>100 - 399 куб. метров в час</t>
  </si>
  <si>
    <t>Стандартизированная тарифная ставка на покрытие расходов ГРО, связанных со строительством устройств электрохимической (катодной) защиты от коррозии</t>
  </si>
  <si>
    <t>до 100 мм</t>
  </si>
  <si>
    <t>108-158 мм</t>
  </si>
  <si>
    <t>159-218 мм</t>
  </si>
  <si>
    <t>219-272 мм</t>
  </si>
  <si>
    <t>273-324 мм</t>
  </si>
  <si>
    <t>110-159 мм</t>
  </si>
  <si>
    <t>160-224 мм</t>
  </si>
  <si>
    <t>225-314 мм</t>
  </si>
  <si>
    <t>С7.2</t>
  </si>
  <si>
    <t>Стандартизированные тарифные ставки на покрытие расходов ГРО, связанных со строительством (реконструкцией) стального газопровода</t>
  </si>
  <si>
    <t>наземная (надземная) прокладка</t>
  </si>
  <si>
    <t>подземная прокладка</t>
  </si>
  <si>
    <t>подземная прокладка бестраншейным способом</t>
  </si>
  <si>
    <r>
      <t>С</t>
    </r>
    <r>
      <rPr>
        <sz val="10"/>
        <color rgb="FF000000"/>
        <rFont val="Times New Roman"/>
        <family val="1"/>
        <charset val="204"/>
      </rPr>
      <t>3j</t>
    </r>
  </si>
  <si>
    <t>диаметр</t>
  </si>
  <si>
    <t>c2</t>
  </si>
  <si>
    <t>c3</t>
  </si>
  <si>
    <t>Стандартизированная тарифная ставка на покрытие расходов ГРО, связанных со строительством стальных(полиэтиленовых) газопроводов бестраншейным способом</t>
  </si>
  <si>
    <t>C4i(j)n</t>
  </si>
  <si>
    <t>диаметр с3</t>
  </si>
  <si>
    <t>стальные газопроводы</t>
  </si>
  <si>
    <t>полиэтиленовые</t>
  </si>
  <si>
    <t>диаметр с4 сталь</t>
  </si>
  <si>
    <t>диаметр с4 полиэтилен</t>
  </si>
  <si>
    <t>категория грунта</t>
  </si>
  <si>
    <t>I и II группы</t>
  </si>
  <si>
    <t>III группы</t>
  </si>
  <si>
    <t>IV группы</t>
  </si>
  <si>
    <t>c4</t>
  </si>
  <si>
    <t>Размер платы за технологическое присоединение (Птп) определяется на основании утвержденных размеров стандартизированных тарифных ставок по следующей формуле</t>
  </si>
  <si>
    <t>Диаметр трубы</t>
  </si>
  <si>
    <t>Тип прокладки</t>
  </si>
  <si>
    <t>Тип трубы</t>
  </si>
  <si>
    <t>Необходимость строительства пунктов редуцирования газа (да/нет)</t>
  </si>
  <si>
    <r>
      <t>С</t>
    </r>
    <r>
      <rPr>
        <sz val="10"/>
        <color rgb="FF000000"/>
        <rFont val="Times New Roman"/>
        <family val="1"/>
        <charset val="204"/>
      </rPr>
      <t>2ik</t>
    </r>
  </si>
  <si>
    <t>менее 100 мм</t>
  </si>
  <si>
    <t>ООО «Магнитогорскгазстрой»</t>
  </si>
  <si>
    <t>С1ink</t>
  </si>
  <si>
    <t>с1</t>
  </si>
  <si>
    <t>с2</t>
  </si>
  <si>
    <t>с3</t>
  </si>
  <si>
    <t>Длина участка (км)</t>
  </si>
  <si>
    <t>Количество подключений</t>
  </si>
  <si>
    <r>
      <t>C</t>
    </r>
    <r>
      <rPr>
        <sz val="10"/>
        <color rgb="FF000000"/>
        <rFont val="Times New Roman"/>
        <family val="1"/>
        <charset val="204"/>
      </rPr>
      <t>5m</t>
    </r>
  </si>
  <si>
    <t>с5</t>
  </si>
  <si>
    <t>c6</t>
  </si>
  <si>
    <r>
      <t>C</t>
    </r>
    <r>
      <rPr>
        <sz val="10"/>
        <color rgb="FF000000"/>
        <rFont val="Times New Roman"/>
        <family val="1"/>
        <charset val="204"/>
      </rPr>
      <t>6</t>
    </r>
  </si>
  <si>
    <t>c7.1</t>
  </si>
  <si>
    <r>
      <t>С</t>
    </r>
    <r>
      <rPr>
        <sz val="10"/>
        <color rgb="FF000000"/>
        <rFont val="Times New Roman"/>
        <family val="1"/>
        <charset val="204"/>
      </rPr>
      <t>7.1</t>
    </r>
  </si>
  <si>
    <r>
      <t xml:space="preserve">Стандартизированная тарифная ставка на покрытие расходов ГРО, связанных с </t>
    </r>
    <r>
      <rPr>
        <sz val="12"/>
        <color theme="1"/>
        <rFont val="Times New Roman"/>
        <family val="1"/>
        <charset val="204"/>
      </rPr>
      <t>мониторингом выполнения Заявителем технических условий</t>
    </r>
  </si>
  <si>
    <t>Стандартизированная тарифная ставка, связанная с фактическим присоединением к сети газораспределения</t>
  </si>
  <si>
    <t>Z - коэффициент подключений</t>
  </si>
  <si>
    <t>1 - 5 подключений</t>
  </si>
  <si>
    <t>6 - 10 подключений</t>
  </si>
  <si>
    <t>11 - 30 подключений</t>
  </si>
  <si>
    <t>31 - 100 подключений</t>
  </si>
  <si>
    <t>Свыше 100 подключений</t>
  </si>
  <si>
    <t>c7.2</t>
  </si>
  <si>
    <t>Наземная (надземная) прокладка</t>
  </si>
  <si>
    <t xml:space="preserve">с давлением до 0,005 МПа </t>
  </si>
  <si>
    <t xml:space="preserve">с давлением от 0,005 МПа до 1,2 МПа </t>
  </si>
  <si>
    <t>Подземная прокладка</t>
  </si>
  <si>
    <t xml:space="preserve"> </t>
  </si>
  <si>
    <t>325 - 425 мм</t>
  </si>
  <si>
    <t>426 - 529 мм</t>
  </si>
  <si>
    <t>Стандартизированная тарифная ставка на покрытие расходов ГРО, связанных со строительством стальных(полиэтиленовых) газопроводов бестраншейным способом (C4i(j)n)</t>
  </si>
  <si>
    <t>Стандартизированная тарифная ставка на покрытие расходов ГРО, связанных с проектированием и строительством пунктов редуцирования газа (C5m)</t>
  </si>
  <si>
    <t>Стандартизированная тарифная ставка на покрытие расходов ГРО, связанных со строительством устройств электрохимической (катодной) защиты от коррозии (C6)</t>
  </si>
  <si>
    <t>Стандартизированная тарифная ставка, связанная с фактическим присоединением к сети газораспределения (С7.2)</t>
  </si>
  <si>
    <t>Плата за технологическое присоединение (Птп)</t>
  </si>
  <si>
    <t>расстояние от газоиспользующего оборудования до газораспределительной сети с проектным рабочим давлением не более 0,3 МПа, измеряемое по прямой линии (наименьшее расстояние), составляет не более 200 метров</t>
  </si>
  <si>
    <t>ают строительство только газопроводов-вводов (без устройства пунктов редуцирования газа и необходимости выполнения ме</t>
  </si>
  <si>
    <t>(НДС не предусмотрен)</t>
  </si>
  <si>
    <t>руб. 
(без учета НДС)</t>
  </si>
  <si>
    <t>26 029,90</t>
  </si>
  <si>
    <t>55 145,98</t>
  </si>
  <si>
    <t>АО «Газпром газораспределение Челябинск»</t>
  </si>
  <si>
    <t xml:space="preserve">АО «Челябинскгоргаз» </t>
  </si>
  <si>
    <t>АО «Трансэнерго»</t>
  </si>
  <si>
    <t>ООО «СтандартЛимит»</t>
  </si>
  <si>
    <t>МУП «Многоотраслевое производственное объединение энергосетей» г. Трехгорного</t>
  </si>
  <si>
    <t>УКВЗ имени С. М. Кирова-филиал ФГУП «ГКНПЦ имени М. В. Хруничева»</t>
  </si>
  <si>
    <t>ООО «Маг-Энерго»</t>
  </si>
  <si>
    <t>Стандартизированная тарифная ставка на проектирование сети газопотребления</t>
  </si>
  <si>
    <t>Спр</t>
  </si>
  <si>
    <t>Стандартизированные тарифные ставки на строительство газопровода и устройств системы электрохимической защиты от коррозии</t>
  </si>
  <si>
    <t>Сг</t>
  </si>
  <si>
    <t>Спрг</t>
  </si>
  <si>
    <r>
      <t xml:space="preserve">Стандартизированная тарифная ставка на установку пункта редуцирования газа </t>
    </r>
    <r>
      <rPr>
        <i/>
        <sz val="12"/>
        <color rgb="FF000000"/>
        <rFont val="Times New Roman"/>
        <family val="1"/>
        <charset val="204"/>
      </rPr>
      <t>(с учетом стоимости оборудования)</t>
    </r>
  </si>
  <si>
    <t>до 10 куб. метров в час</t>
  </si>
  <si>
    <t>11-20 куб. метров в час</t>
  </si>
  <si>
    <t>21-31 куб. метров в час</t>
  </si>
  <si>
    <t>32-49 куб. метров в час</t>
  </si>
  <si>
    <t>Соу</t>
  </si>
  <si>
    <t>Стандартизированная тарифная ставка на установку отключающих устройств</t>
  </si>
  <si>
    <t>Сокс</t>
  </si>
  <si>
    <t>Стандартизированная тарифная ставка на устройство внутреннего газопровода объекта капитального строительства заявителя</t>
  </si>
  <si>
    <t>до 10 мм</t>
  </si>
  <si>
    <t>11-15 мм</t>
  </si>
  <si>
    <t>16-20 мм</t>
  </si>
  <si>
    <t>21-25 мм</t>
  </si>
  <si>
    <t>26-32 мм</t>
  </si>
  <si>
    <t>Спу</t>
  </si>
  <si>
    <t>Стандартизированная тарифная ставка на установку прибора учета газа (с учетом стоимости оборудования)</t>
  </si>
  <si>
    <t>Стандартизированная тарифная ставки на установку пункта редуцирования газа (Спрг)</t>
  </si>
  <si>
    <t>Стандартизированная тарифная ставки на установку отключающих устройств (Соу)</t>
  </si>
  <si>
    <t>Стандартизированная тарифная ставки на установку прибора учета газа (Спу)</t>
  </si>
  <si>
    <t>Стандартизированная тарифная ставки на устройство внутреннего газопровода объекта капитального строительства Заявителя (Сокс)</t>
  </si>
  <si>
    <t>25 мм и менее</t>
  </si>
  <si>
    <t>26-38 мм</t>
  </si>
  <si>
    <t>39-45 мм</t>
  </si>
  <si>
    <t>46-57 мм</t>
  </si>
  <si>
    <t>32 мм и менее</t>
  </si>
  <si>
    <t>33-63 мм</t>
  </si>
  <si>
    <t>64-90 мм</t>
  </si>
  <si>
    <t>диаметр Сокс сталь</t>
  </si>
  <si>
    <t>Стандартизированная тарифная ставки на строительство газопровода и устройств системы электрохимической защиты от коррозии (Сг)</t>
  </si>
  <si>
    <t>Количество отключающих устройств</t>
  </si>
  <si>
    <t xml:space="preserve">Строительство газопровода внутри границ участка Заявителя до объекта капитального строительства
газопровода внутри границ участка Заявителя до объекта капитального строительства </t>
  </si>
  <si>
    <t>Строительство на объекте капитального строительства внутренних газопроводов</t>
  </si>
  <si>
    <t>Стальные газопроводы внутр</t>
  </si>
  <si>
    <t>Полиэтиленовые газопроводы внутр</t>
  </si>
  <si>
    <t>Стальной газопровод</t>
  </si>
  <si>
    <t>Полиэтиленовый газопровод</t>
  </si>
  <si>
    <t>cr</t>
  </si>
  <si>
    <t xml:space="preserve">Расчет платы за технологическое присоединение в границах земельного участка Заявителя </t>
  </si>
  <si>
    <t>Стандартизированная тарифная ставка на покрытие расходов ГРО, связанных с мониторингом выполнения Заявителем технических условий (С7.1)</t>
  </si>
  <si>
    <r>
      <rPr>
        <b/>
        <sz val="15"/>
        <color rgb="FFFF0000"/>
        <rFont val="Calibri"/>
        <family val="2"/>
        <charset val="204"/>
        <scheme val="minor"/>
      </rPr>
      <t>ВНИМАНИЕ!</t>
    </r>
    <r>
      <rPr>
        <b/>
        <sz val="15"/>
        <color theme="1"/>
        <rFont val="Calibri"/>
        <family val="2"/>
        <charset val="204"/>
        <scheme val="minor"/>
      </rPr>
      <t xml:space="preserve"> Данные расчеты носят справочный характер и не могут являться окончательными для оплаты стоимости технологического присоединения. Калькулятор расчета платы за технологическое присоединение к сетям газораспределения предназначен для примерного расчета стоимости размера платы за технологическое присоединение к сетям газораспределения газораспределительных организаций Челябинской области</t>
    </r>
  </si>
  <si>
    <t xml:space="preserve">Размер платы за технологическое присоединение в границах земельного участка Заявителя определяется по следующей формуле:
</t>
  </si>
  <si>
    <t>Строительство участка №2</t>
  </si>
  <si>
    <t>Строительство участка №1</t>
  </si>
  <si>
    <t>участок №1</t>
  </si>
  <si>
    <t>участок №2</t>
  </si>
  <si>
    <t>с 7.2 сталь</t>
  </si>
  <si>
    <t>с 7.2. полиэтилен</t>
  </si>
  <si>
    <t>Врезка № 2</t>
  </si>
  <si>
    <t>Наименование ставки</t>
  </si>
  <si>
    <t>Необходимость</t>
  </si>
  <si>
    <t>Расстояние от газоиспользующего оборудования до газораспределительной сети, измеряемое по прямой линии (наименьшее расстояние) (км)</t>
  </si>
  <si>
    <t>коммунально-бытовые нужды</t>
  </si>
  <si>
    <t>иные нужды</t>
  </si>
  <si>
    <t>Цель использования газа</t>
  </si>
  <si>
    <r>
      <rPr>
        <b/>
        <sz val="15"/>
        <color rgb="FFFF0000"/>
        <rFont val="Times New Roman"/>
        <family val="1"/>
        <charset val="204"/>
      </rPr>
      <t>ВНИМАНИЕ!</t>
    </r>
    <r>
      <rPr>
        <b/>
        <sz val="15"/>
        <color theme="1"/>
        <rFont val="Times New Roman"/>
        <family val="1"/>
        <charset val="204"/>
      </rPr>
      <t xml:space="preserve"> Данные расчеты носят справочный характер и не могут являться окончательными для оплаты стоимости технологического присоединения. Калькулятор расчета платы за технологическое присоединение к сетям газораспределения предназначен для примерного расчета стоимости размера платы за технологическое присоединение к сетям газораспределения газораспределительных организаций Челябинской области</t>
    </r>
  </si>
  <si>
    <t>до 100 м</t>
  </si>
  <si>
    <t>101-500м</t>
  </si>
  <si>
    <t>501-1000м</t>
  </si>
  <si>
    <t>1001-2000м</t>
  </si>
  <si>
    <t>2001-3000м</t>
  </si>
  <si>
    <t>3001-4000м</t>
  </si>
  <si>
    <t>4001-5000м</t>
  </si>
  <si>
    <t>5001 и более</t>
  </si>
  <si>
    <t>ДИАМ C1</t>
  </si>
  <si>
    <t>ДЛИНА С1</t>
  </si>
  <si>
    <t>Протяженность (км)</t>
  </si>
  <si>
    <t>Наружный диаметр</t>
  </si>
  <si>
    <t>Расходы</t>
  </si>
  <si>
    <t>Размер ставки 
(руб/за одно подключение)</t>
  </si>
  <si>
    <t>Покрытие расходов ГРО, связанных с проектированием ГРО газопровода i-того диапазона диаметров n-ной протяженности и k-того типа прокладки (С1ink)</t>
  </si>
  <si>
    <t>Покрытие расходов ГРО, связанных со строительством стальных газопроводов i-того диапазона диаметров и k-того типа прокладки (С2ik)</t>
  </si>
  <si>
    <t>Размер ставки 
(руб./км)</t>
  </si>
  <si>
    <t>Покрытие расходов ГРО, связанных со строительством полиэтиленового газопровода j-того диапазона диаметров (С3j)</t>
  </si>
  <si>
    <t>Размер ставки 
(руб/м3)</t>
  </si>
  <si>
    <t>Размер ставки (руб.)</t>
  </si>
  <si>
    <t>Давление</t>
  </si>
  <si>
    <t>до 0,005 Мпа</t>
  </si>
  <si>
    <t>от 0,005 МПа до 1,2 МПа</t>
  </si>
  <si>
    <t>СТАЛЬ С7.1</t>
  </si>
  <si>
    <t>ПОЛИЭТИЛЕН С7.1</t>
  </si>
  <si>
    <t>С1 Полиэтилен</t>
  </si>
  <si>
    <t>С1 Сталь</t>
  </si>
  <si>
    <t>Расходы (руб)</t>
  </si>
  <si>
    <t>Размер ставки (руб)</t>
  </si>
  <si>
    <t>Cr_1</t>
  </si>
  <si>
    <t>Cr_2</t>
  </si>
  <si>
    <t>Размер ставки (руб/км)</t>
  </si>
  <si>
    <t>Стандартизированная тарифная ставки на проектирование сети газопотребления (Спр)</t>
  </si>
  <si>
    <t>1 398 912,14</t>
  </si>
  <si>
    <t>3 017,69</t>
  </si>
  <si>
    <t xml:space="preserve"> до 0,005 МПа </t>
  </si>
  <si>
    <t xml:space="preserve">от 0,005 МПа до 1,2 МПа </t>
  </si>
  <si>
    <t>от 0,6 МПа до 1,2 МПа</t>
  </si>
  <si>
    <t>до 0,6 МПа</t>
  </si>
  <si>
    <t>Полиэтилен_давление</t>
  </si>
  <si>
    <t>Сталь_давление</t>
  </si>
  <si>
    <t>Расход газа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</si>
</sst>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_(* #,##0.00_);_(* \(#,##0.00\);_(* &quot;-&quot;??_);_(@_)"/>
    <numFmt numFmtId="167" formatCode="0.0"/>
  </numFmts>
  <fonts count="3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5"/>
      <color rgb="FFFF0000"/>
      <name val="Calibri"/>
      <family val="2"/>
      <charset val="204"/>
      <scheme val="minor"/>
    </font>
    <font>
      <b/>
      <sz val="2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b/>
      <sz val="1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19"/>
      <color rgb="FF000000"/>
      <name val="Times New Roman"/>
      <family val="1"/>
      <charset val="204"/>
    </font>
    <font>
      <b/>
      <sz val="25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3" fillId="0" borderId="0"/>
    <xf numFmtId="0" fontId="1" fillId="0" borderId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0" fontId="1" fillId="0" borderId="0"/>
    <xf numFmtId="0" fontId="9" fillId="0" borderId="0"/>
    <xf numFmtId="43" fontId="32" fillId="0" borderId="0" applyFont="0" applyFill="0" applyBorder="0" applyAlignment="0" applyProtection="0"/>
  </cellStyleXfs>
  <cellXfs count="317">
    <xf numFmtId="0" fontId="0" fillId="0" borderId="0" xfId="0"/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 indent="4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5" fillId="0" borderId="0" xfId="0" applyFont="1"/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 indent="4"/>
    </xf>
    <xf numFmtId="0" fontId="8" fillId="2" borderId="1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 indent="4"/>
    </xf>
    <xf numFmtId="0" fontId="8" fillId="2" borderId="1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 indent="4"/>
    </xf>
    <xf numFmtId="0" fontId="6" fillId="0" borderId="14" xfId="0" applyFont="1" applyBorder="1" applyAlignment="1">
      <alignment horizontal="left" vertical="center" wrapText="1" indent="4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0" borderId="16" xfId="0" applyFont="1" applyFill="1" applyBorder="1" applyAlignment="1" applyProtection="1">
      <alignment vertical="top" wrapText="1"/>
      <protection hidden="1"/>
    </xf>
    <xf numFmtId="0" fontId="7" fillId="5" borderId="18" xfId="0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0" borderId="21" xfId="0" applyFont="1" applyFill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7" fillId="0" borderId="34" xfId="0" applyFont="1" applyFill="1" applyBorder="1" applyAlignment="1" applyProtection="1">
      <alignment horizontal="center" vertical="center"/>
      <protection hidden="1"/>
    </xf>
    <xf numFmtId="4" fontId="17" fillId="0" borderId="34" xfId="0" applyNumberFormat="1" applyFont="1" applyBorder="1" applyAlignment="1" applyProtection="1">
      <alignment horizontal="center" vertical="center" wrapText="1"/>
      <protection hidden="1"/>
    </xf>
    <xf numFmtId="4" fontId="18" fillId="0" borderId="34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vertical="top" wrapText="1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vertical="top"/>
      <protection hidden="1"/>
    </xf>
    <xf numFmtId="0" fontId="26" fillId="0" borderId="0" xfId="0" applyFont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4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4" fontId="6" fillId="0" borderId="0" xfId="0" applyNumberFormat="1" applyFont="1" applyFill="1" applyBorder="1" applyAlignment="1" applyProtection="1">
      <alignment vertical="center"/>
      <protection hidden="1"/>
    </xf>
    <xf numFmtId="4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7" fillId="0" borderId="16" xfId="0" applyFont="1" applyFill="1" applyBorder="1" applyAlignment="1" applyProtection="1">
      <alignment vertical="center" wrapText="1"/>
      <protection hidden="1"/>
    </xf>
    <xf numFmtId="2" fontId="7" fillId="0" borderId="20" xfId="0" applyNumberFormat="1" applyFont="1" applyFill="1" applyBorder="1" applyAlignment="1" applyProtection="1">
      <alignment horizontal="center" vertical="center"/>
      <protection hidden="1"/>
    </xf>
    <xf numFmtId="0" fontId="17" fillId="0" borderId="1" xfId="0" applyFont="1" applyFill="1" applyBorder="1" applyAlignment="1" applyProtection="1">
      <alignment horizontal="center" vertical="center" wrapText="1"/>
      <protection locked="0" hidden="1"/>
    </xf>
    <xf numFmtId="0" fontId="7" fillId="5" borderId="17" xfId="0" applyFont="1" applyFill="1" applyBorder="1" applyAlignment="1" applyProtection="1">
      <alignment horizontal="center" vertical="center" wrapText="1"/>
      <protection hidden="1"/>
    </xf>
    <xf numFmtId="0" fontId="17" fillId="3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top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7" fillId="5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6" fillId="5" borderId="1" xfId="0" applyFont="1" applyFill="1" applyBorder="1" applyAlignment="1" applyProtection="1">
      <alignment horizontal="center" vertical="center"/>
      <protection hidden="1"/>
    </xf>
    <xf numFmtId="4" fontId="17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14" fillId="3" borderId="36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37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7" fillId="5" borderId="41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42" xfId="0" applyFont="1" applyFill="1" applyBorder="1" applyAlignment="1" applyProtection="1">
      <alignment horizontal="center" vertical="center"/>
      <protection hidden="1"/>
    </xf>
    <xf numFmtId="0" fontId="0" fillId="6" borderId="0" xfId="0" applyFont="1" applyFill="1" applyAlignment="1" applyProtection="1">
      <alignment vertical="top"/>
      <protection hidden="1"/>
    </xf>
    <xf numFmtId="0" fontId="0" fillId="0" borderId="0" xfId="0" applyProtection="1"/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4" fontId="0" fillId="2" borderId="1" xfId="0" applyNumberFormat="1" applyFill="1" applyBorder="1" applyAlignment="1" applyProtection="1">
      <alignment horizontal="center"/>
    </xf>
    <xf numFmtId="4" fontId="8" fillId="2" borderId="1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0" xfId="0" applyNumberFormat="1" applyProtection="1"/>
    <xf numFmtId="49" fontId="0" fillId="0" borderId="0" xfId="0" applyNumberFormat="1" applyProtection="1"/>
    <xf numFmtId="0" fontId="6" fillId="0" borderId="0" xfId="0" applyNumberFormat="1" applyFont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left" vertical="center" wrapText="1" indent="4"/>
    </xf>
    <xf numFmtId="2" fontId="0" fillId="0" borderId="0" xfId="0" applyNumberFormat="1" applyProtection="1"/>
    <xf numFmtId="4" fontId="0" fillId="0" borderId="0" xfId="0" applyNumberFormat="1" applyAlignment="1" applyProtection="1">
      <alignment horizontal="center" vertical="center"/>
    </xf>
    <xf numFmtId="0" fontId="8" fillId="0" borderId="0" xfId="0" applyNumberFormat="1" applyFont="1" applyProtection="1"/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20" fillId="0" borderId="0" xfId="0" applyFont="1" applyProtection="1"/>
    <xf numFmtId="0" fontId="0" fillId="0" borderId="0" xfId="0" applyBorder="1" applyProtection="1"/>
    <xf numFmtId="4" fontId="0" fillId="0" borderId="0" xfId="0" applyNumberFormat="1" applyProtection="1"/>
    <xf numFmtId="0" fontId="6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Protection="1"/>
    <xf numFmtId="0" fontId="6" fillId="0" borderId="0" xfId="0" applyFont="1" applyBorder="1" applyAlignment="1" applyProtection="1">
      <alignment horizontal="left" vertical="center" wrapText="1" indent="4"/>
    </xf>
    <xf numFmtId="0" fontId="6" fillId="0" borderId="0" xfId="0" applyFont="1" applyBorder="1" applyAlignment="1" applyProtection="1">
      <alignment vertical="center"/>
    </xf>
    <xf numFmtId="0" fontId="23" fillId="0" borderId="0" xfId="0" applyFont="1" applyFill="1" applyAlignment="1" applyProtection="1">
      <alignment horizontal="center" vertical="center" wrapText="1"/>
    </xf>
    <xf numFmtId="0" fontId="12" fillId="0" borderId="0" xfId="0" applyFont="1" applyProtection="1"/>
    <xf numFmtId="0" fontId="5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center" vertical="center" wrapText="1"/>
    </xf>
    <xf numFmtId="4" fontId="10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8" fillId="0" borderId="0" xfId="0" applyFont="1" applyBorder="1" applyAlignment="1" applyProtection="1">
      <alignment horizontal="center" vertical="center"/>
    </xf>
    <xf numFmtId="4" fontId="6" fillId="0" borderId="0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 hidden="1"/>
    </xf>
    <xf numFmtId="0" fontId="7" fillId="0" borderId="1" xfId="0" applyFont="1" applyBorder="1" applyAlignment="1" applyProtection="1">
      <alignment horizontal="center" vertical="center"/>
      <protection locked="0" hidden="1"/>
    </xf>
    <xf numFmtId="4" fontId="28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8" fillId="3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/>
      <protection locked="0"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Protection="1"/>
    <xf numFmtId="0" fontId="6" fillId="0" borderId="0" xfId="0" applyFont="1" applyFill="1" applyBorder="1" applyProtection="1"/>
    <xf numFmtId="0" fontId="25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49" fontId="6" fillId="0" borderId="0" xfId="0" applyNumberFormat="1" applyFont="1" applyBorder="1" applyProtection="1"/>
    <xf numFmtId="0" fontId="6" fillId="0" borderId="0" xfId="0" applyNumberFormat="1" applyFont="1" applyBorder="1" applyProtection="1"/>
    <xf numFmtId="0" fontId="6" fillId="0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 indent="4"/>
    </xf>
    <xf numFmtId="2" fontId="6" fillId="0" borderId="0" xfId="0" applyNumberFormat="1" applyFont="1" applyProtection="1"/>
    <xf numFmtId="0" fontId="6" fillId="5" borderId="1" xfId="0" applyFont="1" applyFill="1" applyBorder="1" applyAlignment="1" applyProtection="1">
      <alignment horizontal="center" vertical="center"/>
    </xf>
    <xf numFmtId="4" fontId="6" fillId="0" borderId="0" xfId="0" applyNumberFormat="1" applyFont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 wrapText="1" indent="2"/>
    </xf>
    <xf numFmtId="0" fontId="6" fillId="0" borderId="14" xfId="0" applyFont="1" applyBorder="1" applyAlignment="1" applyProtection="1">
      <alignment horizontal="left" vertical="center" wrapText="1" indent="2"/>
    </xf>
    <xf numFmtId="0" fontId="6" fillId="0" borderId="0" xfId="0" applyFont="1" applyFill="1" applyBorder="1" applyAlignment="1" applyProtection="1">
      <alignment horizontal="left" vertical="center" wrapText="1" indent="4"/>
    </xf>
    <xf numFmtId="0" fontId="6" fillId="0" borderId="0" xfId="0" applyFont="1" applyFill="1" applyBorder="1" applyAlignment="1" applyProtection="1">
      <alignment vertical="center"/>
    </xf>
    <xf numFmtId="0" fontId="23" fillId="0" borderId="0" xfId="0" applyFont="1" applyProtection="1"/>
    <xf numFmtId="0" fontId="5" fillId="0" borderId="0" xfId="0" applyFont="1" applyFill="1" applyBorder="1" applyProtection="1"/>
    <xf numFmtId="4" fontId="6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4" fontId="10" fillId="0" borderId="0" xfId="0" applyNumberFormat="1" applyFont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 indent="2"/>
    </xf>
    <xf numFmtId="0" fontId="5" fillId="0" borderId="0" xfId="0" applyFont="1" applyBorder="1" applyProtection="1"/>
    <xf numFmtId="4" fontId="1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/>
    </xf>
    <xf numFmtId="4" fontId="18" fillId="3" borderId="1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 applyAlignment="1" applyProtection="1">
      <alignment horizontal="center" vertical="center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0" fontId="0" fillId="0" borderId="0" xfId="0" applyBorder="1" applyAlignment="1" applyProtection="1"/>
    <xf numFmtId="4" fontId="17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43" fontId="0" fillId="0" borderId="0" xfId="9" applyFont="1" applyProtection="1"/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4" fontId="6" fillId="0" borderId="43" xfId="0" applyNumberFormat="1" applyFont="1" applyBorder="1" applyAlignment="1">
      <alignment horizontal="center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8" fillId="0" borderId="43" xfId="0" applyNumberFormat="1" applyFont="1" applyBorder="1" applyAlignment="1">
      <alignment horizontal="center" vertical="center" wrapText="1"/>
    </xf>
    <xf numFmtId="4" fontId="8" fillId="0" borderId="44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" fontId="31" fillId="6" borderId="0" xfId="0" applyNumberFormat="1" applyFont="1" applyFill="1" applyBorder="1" applyAlignment="1" applyProtection="1">
      <alignment horizontal="left" vertical="center"/>
      <protection hidden="1"/>
    </xf>
    <xf numFmtId="0" fontId="31" fillId="6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Border="1" applyAlignment="1">
      <alignment vertical="center" wrapText="1"/>
    </xf>
    <xf numFmtId="0" fontId="31" fillId="6" borderId="0" xfId="0" applyFont="1" applyFill="1" applyBorder="1" applyAlignment="1" applyProtection="1">
      <alignment horizontal="center" vertical="center" wrapText="1"/>
      <protection hidden="1"/>
    </xf>
    <xf numFmtId="0" fontId="18" fillId="6" borderId="0" xfId="0" applyFont="1" applyFill="1" applyAlignment="1" applyProtection="1">
      <alignment horizontal="center" vertical="top" wrapText="1"/>
      <protection hidden="1"/>
    </xf>
    <xf numFmtId="0" fontId="30" fillId="3" borderId="1" xfId="0" applyFont="1" applyFill="1" applyBorder="1" applyAlignment="1" applyProtection="1">
      <alignment horizontal="center" vertical="center" wrapText="1"/>
      <protection hidden="1"/>
    </xf>
    <xf numFmtId="0" fontId="29" fillId="3" borderId="1" xfId="0" applyFont="1" applyFill="1" applyBorder="1" applyAlignment="1" applyProtection="1">
      <alignment horizontal="center" vertical="center" wrapText="1"/>
      <protection hidden="1"/>
    </xf>
    <xf numFmtId="0" fontId="19" fillId="0" borderId="38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39" xfId="0" applyFont="1" applyBorder="1" applyAlignment="1" applyProtection="1">
      <alignment horizontal="center" vertical="center" wrapText="1"/>
      <protection hidden="1"/>
    </xf>
    <xf numFmtId="0" fontId="19" fillId="0" borderId="32" xfId="0" applyFont="1" applyBorder="1" applyAlignment="1" applyProtection="1">
      <alignment horizontal="center" vertical="center" wrapText="1"/>
      <protection hidden="1"/>
    </xf>
    <xf numFmtId="0" fontId="19" fillId="0" borderId="33" xfId="0" applyFont="1" applyBorder="1" applyAlignment="1" applyProtection="1">
      <alignment horizontal="center" vertical="center" wrapText="1"/>
      <protection hidden="1"/>
    </xf>
    <xf numFmtId="0" fontId="19" fillId="0" borderId="14" xfId="0" applyFont="1" applyBorder="1" applyAlignment="1" applyProtection="1">
      <alignment horizontal="center" vertical="center" wrapText="1"/>
      <protection hidden="1"/>
    </xf>
    <xf numFmtId="0" fontId="7" fillId="0" borderId="34" xfId="0" applyFont="1" applyFill="1" applyBorder="1" applyAlignment="1" applyProtection="1">
      <alignment horizontal="center" vertical="center" wrapText="1"/>
      <protection hidden="1"/>
    </xf>
    <xf numFmtId="0" fontId="24" fillId="0" borderId="29" xfId="0" applyFont="1" applyFill="1" applyBorder="1" applyAlignment="1" applyProtection="1">
      <alignment horizontal="center" vertical="center" wrapText="1"/>
      <protection hidden="1"/>
    </xf>
    <xf numFmtId="0" fontId="24" fillId="0" borderId="30" xfId="0" applyFont="1" applyFill="1" applyBorder="1" applyAlignment="1" applyProtection="1">
      <alignment horizontal="center" vertical="center" wrapText="1"/>
      <protection hidden="1"/>
    </xf>
    <xf numFmtId="0" fontId="24" fillId="0" borderId="31" xfId="0" applyFont="1" applyFill="1" applyBorder="1" applyAlignment="1" applyProtection="1">
      <alignment horizontal="center" vertical="center" wrapText="1"/>
      <protection hidden="1"/>
    </xf>
    <xf numFmtId="0" fontId="24" fillId="0" borderId="38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39" xfId="0" applyFont="1" applyFill="1" applyBorder="1" applyAlignment="1" applyProtection="1">
      <alignment horizontal="center" vertical="center" wrapText="1"/>
      <protection hidden="1"/>
    </xf>
    <xf numFmtId="0" fontId="31" fillId="6" borderId="0" xfId="0" applyFont="1" applyFill="1" applyBorder="1" applyAlignment="1" applyProtection="1">
      <alignment horizontal="center" vertical="center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locked="0" hidden="1"/>
    </xf>
    <xf numFmtId="0" fontId="7" fillId="3" borderId="21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NumberFormat="1" applyFont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40" xfId="0" applyFont="1" applyFill="1" applyBorder="1" applyAlignment="1" applyProtection="1">
      <alignment horizontal="center" vertical="center"/>
    </xf>
    <xf numFmtId="0" fontId="0" fillId="0" borderId="40" xfId="0" applyNumberFormat="1" applyBorder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4" fontId="18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1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Fill="1" applyBorder="1" applyAlignment="1" applyProtection="1">
      <alignment horizontal="center" vertical="center" wrapText="1"/>
      <protection locked="0" hidden="1"/>
    </xf>
    <xf numFmtId="0" fontId="30" fillId="3" borderId="12" xfId="0" applyFont="1" applyFill="1" applyBorder="1" applyAlignment="1" applyProtection="1">
      <alignment horizontal="center" vertical="center" wrapText="1"/>
      <protection hidden="1"/>
    </xf>
    <xf numFmtId="0" fontId="30" fillId="3" borderId="11" xfId="0" applyFont="1" applyFill="1" applyBorder="1" applyAlignment="1" applyProtection="1">
      <alignment horizontal="center" vertical="center" wrapText="1"/>
      <protection hidden="1"/>
    </xf>
    <xf numFmtId="0" fontId="30" fillId="3" borderId="13" xfId="0" applyFont="1" applyFill="1" applyBorder="1" applyAlignment="1" applyProtection="1">
      <alignment horizontal="center" vertical="center" wrapText="1"/>
      <protection hidden="1"/>
    </xf>
    <xf numFmtId="0" fontId="30" fillId="3" borderId="40" xfId="0" applyFont="1" applyFill="1" applyBorder="1" applyAlignment="1" applyProtection="1">
      <alignment horizontal="center" vertical="center" wrapText="1"/>
      <protection hidden="1"/>
    </xf>
    <xf numFmtId="0" fontId="30" fillId="3" borderId="0" xfId="0" applyFont="1" applyFill="1" applyBorder="1" applyAlignment="1" applyProtection="1">
      <alignment horizontal="center" vertical="center" wrapText="1"/>
      <protection hidden="1"/>
    </xf>
    <xf numFmtId="0" fontId="30" fillId="3" borderId="15" xfId="0" applyFont="1" applyFill="1" applyBorder="1" applyAlignment="1" applyProtection="1">
      <alignment horizontal="center" vertical="center" wrapText="1"/>
      <protection hidden="1"/>
    </xf>
    <xf numFmtId="0" fontId="30" fillId="3" borderId="6" xfId="0" applyFont="1" applyFill="1" applyBorder="1" applyAlignment="1" applyProtection="1">
      <alignment horizontal="center" vertical="center" wrapText="1"/>
      <protection hidden="1"/>
    </xf>
    <xf numFmtId="0" fontId="30" fillId="3" borderId="7" xfId="0" applyFont="1" applyFill="1" applyBorder="1" applyAlignment="1" applyProtection="1">
      <alignment horizontal="center" vertical="center" wrapText="1"/>
      <protection hidden="1"/>
    </xf>
    <xf numFmtId="0" fontId="30" fillId="3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5" borderId="17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15" fillId="4" borderId="29" xfId="0" applyFont="1" applyFill="1" applyBorder="1" applyAlignment="1" applyProtection="1">
      <alignment horizontal="center" vertical="center" wrapText="1"/>
      <protection hidden="1"/>
    </xf>
    <xf numFmtId="0" fontId="15" fillId="4" borderId="30" xfId="0" applyFont="1" applyFill="1" applyBorder="1" applyAlignment="1" applyProtection="1">
      <alignment horizontal="center" vertical="center" wrapText="1"/>
      <protection hidden="1"/>
    </xf>
    <xf numFmtId="0" fontId="15" fillId="4" borderId="31" xfId="0" applyFont="1" applyFill="1" applyBorder="1" applyAlignment="1" applyProtection="1">
      <alignment horizontal="center" vertical="center" wrapText="1"/>
      <protection hidden="1"/>
    </xf>
    <xf numFmtId="0" fontId="15" fillId="4" borderId="32" xfId="0" applyFont="1" applyFill="1" applyBorder="1" applyAlignment="1" applyProtection="1">
      <alignment horizontal="center" vertical="center" wrapText="1"/>
      <protection hidden="1"/>
    </xf>
    <xf numFmtId="0" fontId="15" fillId="4" borderId="33" xfId="0" applyFont="1" applyFill="1" applyBorder="1" applyAlignment="1" applyProtection="1">
      <alignment horizontal="center" vertical="center" wrapText="1"/>
      <protection hidden="1"/>
    </xf>
    <xf numFmtId="0" fontId="15" fillId="4" borderId="14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/>
    </xf>
    <xf numFmtId="0" fontId="7" fillId="5" borderId="17" xfId="0" applyFont="1" applyFill="1" applyBorder="1" applyAlignment="1" applyProtection="1">
      <alignment horizontal="center" vertical="top" wrapText="1"/>
      <protection hidden="1"/>
    </xf>
    <xf numFmtId="0" fontId="7" fillId="0" borderId="20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 applyProtection="1">
      <alignment horizontal="left" vertical="center"/>
      <protection hidden="1"/>
    </xf>
    <xf numFmtId="0" fontId="7" fillId="0" borderId="19" xfId="0" applyFont="1" applyFill="1" applyBorder="1" applyAlignment="1" applyProtection="1">
      <alignment horizontal="left" vertical="center"/>
      <protection hidden="1"/>
    </xf>
    <xf numFmtId="0" fontId="7" fillId="0" borderId="20" xfId="0" applyFont="1" applyFill="1" applyBorder="1" applyAlignment="1" applyProtection="1">
      <alignment horizontal="left" vertical="center"/>
      <protection hidden="1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2" fontId="7" fillId="3" borderId="28" xfId="0" applyNumberFormat="1" applyFont="1" applyFill="1" applyBorder="1" applyAlignment="1" applyProtection="1">
      <alignment horizontal="center" vertical="center" wrapText="1"/>
      <protection locked="0" hidden="1"/>
    </xf>
    <xf numFmtId="1" fontId="7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1" fontId="7" fillId="3" borderId="28" xfId="0" applyNumberFormat="1" applyFont="1" applyFill="1" applyBorder="1" applyAlignment="1" applyProtection="1">
      <alignment horizontal="center" vertical="center" wrapText="1"/>
      <protection locked="0" hidden="1"/>
    </xf>
    <xf numFmtId="167" fontId="7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167" fontId="7" fillId="3" borderId="28" xfId="0" applyNumberFormat="1" applyFont="1" applyFill="1" applyBorder="1" applyAlignment="1" applyProtection="1">
      <alignment horizontal="center" vertical="center" wrapText="1"/>
      <protection locked="0" hidden="1"/>
    </xf>
    <xf numFmtId="0" fontId="7" fillId="3" borderId="1" xfId="0" applyFont="1" applyFill="1" applyBorder="1" applyAlignment="1" applyProtection="1">
      <alignment horizontal="center" vertical="center" wrapText="1"/>
      <protection locked="0" hidden="1"/>
    </xf>
    <xf numFmtId="0" fontId="7" fillId="3" borderId="28" xfId="0" applyFont="1" applyFill="1" applyBorder="1" applyAlignment="1" applyProtection="1">
      <alignment horizontal="center" vertical="center" wrapText="1"/>
      <protection locked="0" hidden="1"/>
    </xf>
    <xf numFmtId="0" fontId="7" fillId="0" borderId="22" xfId="0" applyFont="1" applyFill="1" applyBorder="1" applyAlignment="1" applyProtection="1">
      <alignment horizontal="left" vertical="top"/>
      <protection hidden="1"/>
    </xf>
    <xf numFmtId="0" fontId="7" fillId="0" borderId="23" xfId="0" applyFont="1" applyFill="1" applyBorder="1" applyAlignment="1" applyProtection="1">
      <alignment horizontal="left" vertical="top"/>
      <protection hidden="1"/>
    </xf>
    <xf numFmtId="0" fontId="7" fillId="0" borderId="24" xfId="0" applyFont="1" applyFill="1" applyBorder="1" applyAlignment="1" applyProtection="1">
      <alignment horizontal="left" vertical="top"/>
      <protection hidden="1"/>
    </xf>
    <xf numFmtId="0" fontId="7" fillId="3" borderId="25" xfId="0" applyFont="1" applyFill="1" applyBorder="1" applyAlignment="1" applyProtection="1">
      <alignment horizontal="center" vertical="center" wrapText="1"/>
      <protection locked="0" hidden="1"/>
    </xf>
    <xf numFmtId="0" fontId="7" fillId="3" borderId="23" xfId="0" applyFont="1" applyFill="1" applyBorder="1" applyAlignment="1" applyProtection="1">
      <alignment horizontal="center" vertical="center" wrapText="1"/>
      <protection locked="0" hidden="1"/>
    </xf>
    <xf numFmtId="0" fontId="7" fillId="3" borderId="26" xfId="0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0" fontId="6" fillId="2" borderId="1" xfId="0" applyFont="1" applyFill="1" applyBorder="1" applyAlignment="1" applyProtection="1">
      <alignment horizontal="center" vertical="center"/>
    </xf>
    <xf numFmtId="4" fontId="17" fillId="3" borderId="3" xfId="0" applyNumberFormat="1" applyFont="1" applyFill="1" applyBorder="1" applyAlignment="1" applyProtection="1">
      <alignment horizontal="center" vertical="center" wrapText="1"/>
      <protection hidden="1"/>
    </xf>
    <xf numFmtId="4" fontId="17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7" fillId="3" borderId="1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left" vertical="center"/>
      <protection hidden="1"/>
    </xf>
    <xf numFmtId="165" fontId="7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165" fontId="7" fillId="3" borderId="28" xfId="0" applyNumberFormat="1" applyFont="1" applyFill="1" applyBorder="1" applyAlignment="1" applyProtection="1">
      <alignment horizontal="center" vertical="center" wrapText="1"/>
      <protection locked="0" hidden="1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3" fillId="5" borderId="35" xfId="0" applyFont="1" applyFill="1" applyBorder="1" applyAlignment="1" applyProtection="1">
      <alignment horizontal="center" vertical="center"/>
      <protection hidden="1"/>
    </xf>
    <xf numFmtId="0" fontId="13" fillId="5" borderId="36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0" borderId="0" xfId="0" applyFont="1" applyBorder="1" applyAlignment="1" applyProtection="1">
      <alignment horizontal="center"/>
    </xf>
    <xf numFmtId="0" fontId="27" fillId="5" borderId="40" xfId="0" applyFont="1" applyFill="1" applyBorder="1" applyAlignment="1" applyProtection="1">
      <alignment horizontal="center" vertical="center"/>
      <protection hidden="1"/>
    </xf>
    <xf numFmtId="0" fontId="27" fillId="5" borderId="0" xfId="0" applyFont="1" applyFill="1" applyBorder="1" applyAlignment="1" applyProtection="1">
      <alignment horizontal="center" vertical="center"/>
      <protection hidden="1"/>
    </xf>
    <xf numFmtId="0" fontId="27" fillId="5" borderId="15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1" fillId="3" borderId="40" xfId="0" applyFont="1" applyFill="1" applyBorder="1" applyAlignment="1" applyProtection="1">
      <alignment horizontal="center" wrapText="1"/>
      <protection hidden="1"/>
    </xf>
    <xf numFmtId="0" fontId="21" fillId="3" borderId="0" xfId="0" applyFont="1" applyFill="1" applyBorder="1" applyAlignment="1" applyProtection="1">
      <alignment horizontal="center" wrapText="1"/>
      <protection hidden="1"/>
    </xf>
    <xf numFmtId="0" fontId="21" fillId="3" borderId="6" xfId="0" applyFont="1" applyFill="1" applyBorder="1" applyAlignment="1" applyProtection="1">
      <alignment horizontal="center" wrapText="1"/>
      <protection hidden="1"/>
    </xf>
    <xf numFmtId="0" fontId="21" fillId="3" borderId="7" xfId="0" applyFont="1" applyFill="1" applyBorder="1" applyAlignment="1" applyProtection="1">
      <alignment horizont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top" wrapText="1"/>
      <protection hidden="1"/>
    </xf>
    <xf numFmtId="0" fontId="22" fillId="0" borderId="2" xfId="0" applyFont="1" applyFill="1" applyBorder="1" applyAlignment="1" applyProtection="1">
      <alignment horizontal="center" vertical="center" wrapText="1"/>
      <protection hidden="1"/>
    </xf>
    <xf numFmtId="0" fontId="22" fillId="0" borderId="8" xfId="0" applyFont="1" applyFill="1" applyBorder="1" applyAlignment="1" applyProtection="1">
      <alignment horizontal="center" vertical="center"/>
      <protection hidden="1"/>
    </xf>
    <xf numFmtId="0" fontId="22" fillId="0" borderId="5" xfId="0" applyFont="1" applyFill="1" applyBorder="1" applyAlignment="1" applyProtection="1">
      <alignment horizontal="center" vertical="center"/>
      <protection hidden="1"/>
    </xf>
    <xf numFmtId="0" fontId="7" fillId="5" borderId="2" xfId="0" applyFont="1" applyFill="1" applyBorder="1" applyAlignment="1" applyProtection="1">
      <alignment horizontal="center" vertical="top" wrapText="1"/>
      <protection hidden="1"/>
    </xf>
    <xf numFmtId="0" fontId="7" fillId="5" borderId="8" xfId="0" applyFont="1" applyFill="1" applyBorder="1" applyAlignment="1" applyProtection="1">
      <alignment horizontal="center" vertical="top" wrapText="1"/>
      <protection hidden="1"/>
    </xf>
    <xf numFmtId="0" fontId="7" fillId="5" borderId="5" xfId="0" applyFont="1" applyFill="1" applyBorder="1" applyAlignment="1" applyProtection="1">
      <alignment horizontal="center" vertical="top" wrapText="1"/>
      <protection hidden="1"/>
    </xf>
    <xf numFmtId="0" fontId="7" fillId="0" borderId="1" xfId="0" applyFont="1" applyFill="1" applyBorder="1" applyAlignment="1" applyProtection="1">
      <alignment horizontal="center" vertical="top" wrapText="1"/>
      <protection hidden="1"/>
    </xf>
    <xf numFmtId="0" fontId="7" fillId="0" borderId="2" xfId="0" applyFont="1" applyFill="1" applyBorder="1" applyAlignment="1" applyProtection="1">
      <alignment horizontal="center" vertical="top" wrapText="1"/>
      <protection hidden="1"/>
    </xf>
    <xf numFmtId="0" fontId="7" fillId="0" borderId="8" xfId="0" applyFont="1" applyFill="1" applyBorder="1" applyAlignment="1" applyProtection="1">
      <alignment horizontal="center" vertical="top" wrapText="1"/>
      <protection hidden="1"/>
    </xf>
    <xf numFmtId="0" fontId="7" fillId="0" borderId="5" xfId="0" applyFont="1" applyFill="1" applyBorder="1" applyAlignment="1" applyProtection="1">
      <alignment horizontal="center" vertical="top" wrapText="1"/>
      <protection hidden="1"/>
    </xf>
    <xf numFmtId="0" fontId="22" fillId="0" borderId="0" xfId="0" applyFont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/>
      <protection hidden="1"/>
    </xf>
    <xf numFmtId="0" fontId="7" fillId="5" borderId="5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top" wrapText="1"/>
      <protection hidden="1"/>
    </xf>
    <xf numFmtId="4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4" fontId="7" fillId="3" borderId="3" xfId="0" applyNumberFormat="1" applyFont="1" applyFill="1" applyBorder="1" applyAlignment="1" applyProtection="1">
      <alignment horizontal="center" vertical="center" wrapText="1"/>
      <protection hidden="1"/>
    </xf>
    <xf numFmtId="4" fontId="7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3" xfId="0" applyFont="1" applyFill="1" applyBorder="1" applyAlignment="1" applyProtection="1">
      <alignment horizontal="center" vertical="center" wrapText="1"/>
      <protection locked="0" hidden="1"/>
    </xf>
    <xf numFmtId="0" fontId="17" fillId="0" borderId="4" xfId="0" applyFont="1" applyFill="1" applyBorder="1" applyAlignment="1" applyProtection="1">
      <alignment horizontal="center" vertical="center" wrapText="1"/>
      <protection locked="0"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4" fontId="7" fillId="0" borderId="1" xfId="0" applyNumberFormat="1" applyFont="1" applyFill="1" applyBorder="1" applyAlignment="1" applyProtection="1">
      <alignment horizontal="center" vertical="center"/>
      <protection locked="0"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0" fontId="7" fillId="3" borderId="13" xfId="0" applyFont="1" applyFill="1" applyBorder="1" applyAlignment="1" applyProtection="1">
      <alignment horizontal="center" vertical="center" wrapText="1"/>
      <protection hidden="1"/>
    </xf>
    <xf numFmtId="0" fontId="7" fillId="3" borderId="6" xfId="0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</cellXfs>
  <cellStyles count="10">
    <cellStyle name="Обычный" xfId="0" builtinId="0"/>
    <cellStyle name="Обычный 2" xfId="1"/>
    <cellStyle name="Обычный 2 2 2" xfId="5"/>
    <cellStyle name="Обычный 2 2 4" xfId="2"/>
    <cellStyle name="Обычный 2 2 4 2" xfId="7"/>
    <cellStyle name="Обычный 3" xfId="8"/>
    <cellStyle name="Финансовый" xfId="9" builtinId="3"/>
    <cellStyle name="Финансовый 2" xfId="6"/>
    <cellStyle name="Финансовый 2 3" xfId="4"/>
    <cellStyle name="Финансовый 3" xfId="3"/>
  </cellStyles>
  <dxfs count="0"/>
  <tableStyles count="0" defaultTableStyle="TableStyleMedium2" defaultPivotStyle="PivotStyleLight16"/>
  <colors>
    <mruColors>
      <color rgb="FFFFFF99"/>
      <color rgb="FFCCCCFF"/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8" Type="http://schemas.openxmlformats.org/officeDocument/2006/relationships/externalLink" Target="externalLinks/externalLink6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86591</xdr:colOff>
      <xdr:row>16</xdr:row>
      <xdr:rowOff>329046</xdr:rowOff>
    </xdr:from>
    <xdr:to>
      <xdr:col>10</xdr:col>
      <xdr:colOff>1731819</xdr:colOff>
      <xdr:row>17</xdr:row>
      <xdr:rowOff>710046</xdr:rowOff>
    </xdr:to>
    <xdr:sp macro="" textlink="">
      <xdr:nvSpPr>
        <xdr:cNvPr id="2" name="TextBox 1"/>
        <xdr:cNvSpPr txBox="1"/>
      </xdr:nvSpPr>
      <xdr:spPr>
        <a:xfrm>
          <a:off x="1437409" y="3584864"/>
          <a:ext cx="14027728" cy="7446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100"/>
            <a:t>Размер платы за технологическое присоединение (Птп) определяется на основании</a:t>
          </a:r>
          <a:r>
            <a:rPr lang="ru-RU" sz="2100" baseline="0"/>
            <a:t> </a:t>
          </a:r>
          <a:r>
            <a:rPr lang="ru-RU" sz="2100"/>
            <a:t>утвержденных размеров стандартизированных тарифных ставок по следующей формуле</a:t>
          </a:r>
        </a:p>
      </xdr:txBody>
    </xdr:sp>
    <xdr:clientData/>
  </xdr:twoCellAnchor>
  <xdr:twoCellAnchor>
    <xdr:from>
      <xdr:col>2</xdr:col>
      <xdr:colOff>2251364</xdr:colOff>
      <xdr:row>17</xdr:row>
      <xdr:rowOff>588822</xdr:rowOff>
    </xdr:from>
    <xdr:to>
      <xdr:col>9</xdr:col>
      <xdr:colOff>1818409</xdr:colOff>
      <xdr:row>21</xdr:row>
      <xdr:rowOff>1125682</xdr:rowOff>
    </xdr:to>
    <xdr:pic>
      <xdr:nvPicPr>
        <xdr:cNvPr id="3" name="Рисунок 2" descr="base_1_312904_32790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2182" y="4208322"/>
          <a:ext cx="10061863" cy="1974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432027</xdr:colOff>
      <xdr:row>15</xdr:row>
      <xdr:rowOff>91849</xdr:rowOff>
    </xdr:from>
    <xdr:to>
      <xdr:col>9</xdr:col>
      <xdr:colOff>415698</xdr:colOff>
      <xdr:row>16</xdr:row>
      <xdr:rowOff>148999</xdr:rowOff>
    </xdr:to>
    <xdr:pic>
      <xdr:nvPicPr>
        <xdr:cNvPr id="3" name="Рисунок 2" descr="base_1_312904_32793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2063" y="3602492"/>
          <a:ext cx="4351564" cy="261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lupovgo/Desktop/Users/ifedotova/Downloads/&#1040;&#1085;&#1072;&#1083;&#1080;&#1079;%20&#1087;&#1086;&#1076;&#1082;&#1083;&#1102;&#1095;&#1077;&#1085;&#1080;&#1081;%202014-2016%20(&#1079;&#1072;&#1087;&#1088;&#1086;&#1089;%20&#1052;&#1058;&#1056;&#1080;&#1069;%20&#1086;&#1090;%2018.11.2016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TEPLO.PREDEL.2010_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Energy\&#1064;&#1072;&#1073;&#1083;&#1086;&#1085;&#1099;%20&#1056;&#1069;&#1050;%20&#1059;&#1056;\&#1064;&#1072;&#1073;&#1083;&#1086;&#1085;&#1099;%20&#1087;&#1086;%20&#1087;&#1077;&#1088;&#1077;&#1076;&#1072;&#1095;&#1077;%20&#1101;&#1083;.%20&#1101;&#1085;\template-teplo-v4.6\TEPLO.43(v4.6)%20&#1064;&#1072;&#1073;&#1083;&#1086;&#1085;%20&#1087;&#1086;%20&#1088;&#1072;&#1089;&#1095;&#1077;&#1090;&#1091;%20&#1090;&#1072;&#1088;&#1080;&#1092;&#1086;&#1074;%20&#1085;&#1072;%20&#1090;&#1077;&#1087;&#1083;&#1086;&#1101;&#1085;&#1077;&#1088;&#1075;&#1080;&#110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1;&#1072;&#1079;&#1072;\&#1041;&#1072;&#1079;&#1072;%202010\&#1053;&#1086;&#1074;&#1099;&#1077;%20&#1096;&#1072;&#1073;&#1083;&#1099;\GRO.REPOR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9335~1\LOCALS~1\Temp\bat\Temp\notes6030C8\GRO.2009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Documents%20and%20Settings\&#1040;&#1083;&#1077;&#1082;&#1089;&#1077;&#1081;\&#1056;&#1072;&#1073;&#1086;&#1095;&#1080;&#1081;%20&#1089;&#1090;&#1086;&#1083;\&#1050;&#1086;&#1087;&#1080;&#1103;%20tset.net.20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9335~1\LOCALS~1\Temp\bat\&#1056;&#1072;&#1073;&#1086;&#1095;&#1077;&#1077;\&#1043;&#1072;&#1079;\&#1056;&#1072;&#1073;&#1086;&#1095;&#1080;&#1077;%20&#1084;&#1077;&#1089;&#1090;&#1072;\&#1053;&#1072;%202010%20&#1075;&#1086;&#1076;\&#1056;&#1052;%20&#1043;&#1056;&#1054;_&#1089;&#1074;&#1086;&#1076;_&#1085;&#1072;%2010%20&#1075;&#1086;&#107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Energy\&#1064;&#1072;&#1073;&#1083;&#1086;&#1085;&#1099;%20&#1056;&#1069;&#1050;%20&#1059;&#1056;\&#1064;&#1072;&#1073;&#1083;&#1086;&#1085;&#1099;%20&#1087;&#1086;%20&#1087;&#1077;&#1088;&#1077;&#1076;&#1072;&#1095;&#1077;%20&#1101;&#1083;.%20&#1101;&#1085;\Shablon+elektro+2014-2016%20&#1086;&#1090;%2010%20&#1072;&#1087;&#1088;&#1077;&#1083;&#1103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&#1057;&#1090;&#1072;&#1085;&#1094;&#1080;&#1080;%202009\&#1040;&#1083;&#1090;&#1072;&#1081;-&#1050;&#1086;&#1082;&#1089;_09_&#1060;&#1057;&#105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lupovgo/Desktop/portachev/&#1057;&#1090;&#1072;&#1090;&#1080;&#1089;&#1090;&#1080;&#1082;&#1072;%20&#1094;&#1077;&#1085;%20&#1080;%20&#1092;&#1080;&#1085;&#1072;&#1085;&#1089;&#1086;&#1074;/&#1052;&#1086;&#1080;%20&#1076;&#1086;&#1082;&#1091;&#1084;&#1077;&#1085;&#1090;&#1099;/&#1052;&#1054;&#1041;/06-03-06/Var2.7%20(version%201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KH2VWXUR\Model_RAB_MRSK_svo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9335~1\LOCALS~1\Temp\bat\Temp\notes6030C8\Temp\Rar$DI00.797\GRO.200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RAB.2010-udm3%20&#1085;&#1086;&#1074;&#1099;&#1081;%2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ulupovgo/Desktop/&#1054;&#1090;&#1076;%20&#1087;&#1083;&#1072;&#1090;&#1072;%20&#1079;&#1072;%20&#1087;&#1077;&#1088;&#1077;&#1076;&#1072;&#1095;&#1091;/&#1055;&#1077;&#1088;&#1077;&#1076;&#1072;&#1095;&#1072;%202007/&#1058;&#1072;&#1088;&#1080;&#1092;&#1099;/&#1057;&#1077;&#1088;&#1075;&#1077;&#1081;%20&#1055;&#1086;&#1076;&#1083;/&#1058;&#1086;&#1084;&#1089;&#1082;/&#1058;&#1086;&#1084;&#1089;&#1082;&#1072;&#1103;%20&#1086;&#1073;&#1083;&#1072;&#1089;&#1090;&#110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TEPLO.PREDEL.2009.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Реестр ФАКТ"/>
      <sheetName val="8.Иванов ОВ"/>
      <sheetName val="9.Иванов ОВ"/>
      <sheetName val="10.Новоселов ВМ"/>
      <sheetName val="11.ЮУКЖСИ"/>
      <sheetName val="12.Ариант"/>
      <sheetName val="13.Грамотеева"/>
      <sheetName val="14.Титан-недв-ть"/>
      <sheetName val="15.Павленко"/>
      <sheetName val="34"/>
      <sheetName val="35-36"/>
      <sheetName val="37"/>
      <sheetName val="38"/>
      <sheetName val="39"/>
      <sheetName val="40.Проком-М"/>
      <sheetName val="41. ПромСерв."/>
      <sheetName val="42.Парамонов"/>
      <sheetName val="43.ОСАЧО"/>
      <sheetName val="44.Стр.К"/>
      <sheetName val="45. Русск."/>
      <sheetName val="46. Жилстр. 9"/>
      <sheetName val="47.  УНПЦ"/>
      <sheetName val="49. Промком_М"/>
      <sheetName val="51"/>
      <sheetName val="56"/>
      <sheetName val="57"/>
      <sheetName val="60.Элефант-пр-кт"/>
      <sheetName val="61.Челябглавстрой"/>
      <sheetName val="64.РЭД"/>
      <sheetName val="65.Налимова"/>
      <sheetName val="66.Ролен"/>
      <sheetName val="81.НИКС"/>
      <sheetName val="82.Бетотек"/>
      <sheetName val="84.ЧОКТГВВ"/>
      <sheetName val="85.ЧОДКБ"/>
      <sheetName val="86.Теплоэнергосбыт"/>
      <sheetName val="87. Строит.технолог."/>
      <sheetName val="88. КапиталДом"/>
      <sheetName val="89. Бетотек"/>
      <sheetName val="90.ЮУКЖСИ"/>
      <sheetName val="92. Родник"/>
      <sheetName val="97. УКС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равочники"/>
      <sheetName val="Список листов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роизводство"/>
      <sheetName val="Т1"/>
      <sheetName val="Т2"/>
      <sheetName val="Т3"/>
      <sheetName val="Т4"/>
      <sheetName val="Т5"/>
      <sheetName val="Т6"/>
      <sheetName val="Т7"/>
      <sheetName val="Т8"/>
      <sheetName val="Т9"/>
      <sheetName val="Т10"/>
      <sheetName val="Т11"/>
      <sheetName val="Т12"/>
      <sheetName val="Т13"/>
      <sheetName val="Т14"/>
      <sheetName val="Т15"/>
      <sheetName val="Т16"/>
      <sheetName val="Т17"/>
      <sheetName val="Т18"/>
      <sheetName val="Передача"/>
      <sheetName val="Производство + Передача"/>
      <sheetName val="Проверка"/>
      <sheetName val="et_union"/>
      <sheetName val="et_union_h"/>
      <sheetName val="et_union_v"/>
      <sheetName val="ObjectPr"/>
      <sheetName val="ObjectPer"/>
      <sheetName val="TEHSHEET"/>
      <sheetName val="REESTR_START"/>
      <sheetName val="REESTR_ORG"/>
      <sheetName val="REESTR"/>
      <sheetName val="modHyp"/>
      <sheetName val="modNP"/>
      <sheetName val="modObjOperation"/>
    </sheetNames>
    <sheetDataSet>
      <sheetData sheetId="0">
        <row r="4">
          <cell r="O4" t="str">
            <v>Версия 4.6</v>
          </cell>
        </row>
      </sheetData>
      <sheetData sheetId="1">
        <row r="7">
          <cell r="E7" t="str">
            <v>Кировская область</v>
          </cell>
        </row>
      </sheetData>
      <sheetData sheetId="2">
        <row r="17">
          <cell r="E17" t="str">
            <v>газ природный</v>
          </cell>
        </row>
        <row r="18">
          <cell r="E18" t="str">
            <v>газ сжиженный</v>
          </cell>
        </row>
        <row r="19">
          <cell r="E19" t="str">
            <v>дизельное топливо</v>
          </cell>
        </row>
        <row r="20">
          <cell r="E20" t="str">
            <v>дрова</v>
          </cell>
        </row>
        <row r="21">
          <cell r="E21" t="str">
            <v>мазут топочный</v>
          </cell>
        </row>
        <row r="22">
          <cell r="E22" t="str">
            <v>опил</v>
          </cell>
        </row>
        <row r="23">
          <cell r="E23" t="str">
            <v>отходы березовые</v>
          </cell>
        </row>
        <row r="24">
          <cell r="E24" t="str">
            <v>отходы осиновые</v>
          </cell>
        </row>
        <row r="25">
          <cell r="E25" t="str">
            <v>печное топливо</v>
          </cell>
        </row>
        <row r="26">
          <cell r="E26" t="str">
            <v>пилеты</v>
          </cell>
        </row>
        <row r="27">
          <cell r="E27" t="str">
            <v>смола</v>
          </cell>
        </row>
        <row r="28">
          <cell r="E28" t="str">
            <v>торф</v>
          </cell>
        </row>
        <row r="29">
          <cell r="E29" t="str">
            <v>уголь бурый</v>
          </cell>
        </row>
        <row r="30">
          <cell r="E30" t="str">
            <v>уголь каменный</v>
          </cell>
        </row>
        <row r="31">
          <cell r="E31" t="str">
            <v>щепа</v>
          </cell>
        </row>
        <row r="32">
          <cell r="E32" t="str">
            <v>другой</v>
          </cell>
        </row>
        <row r="33">
          <cell r="E33" t="str">
            <v>Не определено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2">
          <cell r="D2" t="str">
            <v>Да</v>
          </cell>
          <cell r="G2" t="str">
            <v>Необходимо указать тип шаблона</v>
          </cell>
        </row>
        <row r="3">
          <cell r="D3" t="str">
            <v>Нет</v>
          </cell>
          <cell r="G3" t="str">
            <v>Производство</v>
          </cell>
        </row>
        <row r="4">
          <cell r="G4" t="str">
            <v>Передача</v>
          </cell>
        </row>
        <row r="5">
          <cell r="G5" t="str">
            <v>Производство/Передача</v>
          </cell>
        </row>
      </sheetData>
      <sheetData sheetId="55" refreshError="1"/>
      <sheetData sheetId="56" refreshError="1"/>
      <sheetData sheetId="57">
        <row r="2">
          <cell r="D2" t="str">
            <v>Арбажский муниципальный район</v>
          </cell>
        </row>
        <row r="3">
          <cell r="D3" t="str">
            <v>Афанасьевский муниципальный район</v>
          </cell>
        </row>
        <row r="4">
          <cell r="D4" t="str">
            <v>Белохолуницкий муниципальный район</v>
          </cell>
        </row>
        <row r="5">
          <cell r="D5" t="str">
            <v>Богородский муниципальный район</v>
          </cell>
        </row>
        <row r="6">
          <cell r="D6" t="str">
            <v>Верхнекамский муниципальный район</v>
          </cell>
        </row>
        <row r="7">
          <cell r="D7" t="str">
            <v>Верхошижемский муниципальный район</v>
          </cell>
        </row>
        <row r="8">
          <cell r="D8" t="str">
            <v>Вятские Поляны</v>
          </cell>
        </row>
        <row r="9">
          <cell r="D9" t="str">
            <v>Вятскополянский муниципальный район</v>
          </cell>
        </row>
        <row r="10">
          <cell r="D10" t="str">
            <v>Даровской муниципальный район</v>
          </cell>
        </row>
        <row r="11">
          <cell r="D11" t="str">
            <v>ЗАТО Первомайский</v>
          </cell>
        </row>
        <row r="12">
          <cell r="D12" t="str">
            <v>Зуевский муниципальный район</v>
          </cell>
        </row>
        <row r="13">
          <cell r="D13" t="str">
            <v>Кикнурский муниципальный район</v>
          </cell>
        </row>
        <row r="14">
          <cell r="D14" t="str">
            <v>Кильмезский муниципальный район</v>
          </cell>
        </row>
        <row r="15">
          <cell r="D15" t="str">
            <v>Киров</v>
          </cell>
        </row>
        <row r="16">
          <cell r="D16" t="str">
            <v>Кирово-Чепецкий муниципальный район</v>
          </cell>
        </row>
        <row r="17">
          <cell r="D17" t="str">
            <v>Котельнич</v>
          </cell>
        </row>
        <row r="18">
          <cell r="D18" t="str">
            <v>Котельничский муниципальный район</v>
          </cell>
        </row>
        <row r="19">
          <cell r="D19" t="str">
            <v>Куменский муниципальный район</v>
          </cell>
        </row>
        <row r="20">
          <cell r="D20" t="str">
            <v>Лебяжский муниципальный район</v>
          </cell>
        </row>
        <row r="21">
          <cell r="D21" t="str">
            <v>Лузский муниципальный район</v>
          </cell>
        </row>
        <row r="22">
          <cell r="D22" t="str">
            <v>Малмыжский муниципальный район</v>
          </cell>
        </row>
        <row r="23">
          <cell r="D23" t="str">
            <v>Мурашинский муниципальный район</v>
          </cell>
        </row>
        <row r="24">
          <cell r="D24" t="str">
            <v>Нагорский муниципальный район</v>
          </cell>
        </row>
        <row r="25">
          <cell r="D25" t="str">
            <v>Немский муниципальный район</v>
          </cell>
        </row>
        <row r="26">
          <cell r="D26" t="str">
            <v>Нолинский муниципальный район</v>
          </cell>
        </row>
        <row r="27">
          <cell r="D27" t="str">
            <v>Омутнинский муниципальный район</v>
          </cell>
        </row>
        <row r="28">
          <cell r="D28" t="str">
            <v>Опаринский</v>
          </cell>
        </row>
        <row r="29">
          <cell r="D29" t="str">
            <v>Опаринский муниципальный район</v>
          </cell>
        </row>
        <row r="30">
          <cell r="D30" t="str">
            <v>Оричевский муниципальный район</v>
          </cell>
        </row>
        <row r="31">
          <cell r="D31" t="str">
            <v>Орловский муниципальный район</v>
          </cell>
        </row>
        <row r="32">
          <cell r="D32" t="str">
            <v>Пижанский муниципальный район</v>
          </cell>
        </row>
        <row r="33">
          <cell r="D33" t="str">
            <v>Подосиновский муниципальный район</v>
          </cell>
        </row>
        <row r="34">
          <cell r="D34" t="str">
            <v>Санчурский муниципальный район</v>
          </cell>
        </row>
        <row r="35">
          <cell r="D35" t="str">
            <v>Свечинский муниципальный район</v>
          </cell>
        </row>
        <row r="36">
          <cell r="D36" t="str">
            <v>Слободской</v>
          </cell>
        </row>
        <row r="37">
          <cell r="D37" t="str">
            <v>Слободской муниципальный район</v>
          </cell>
        </row>
        <row r="38">
          <cell r="D38" t="str">
            <v>Советский муниципальный район</v>
          </cell>
        </row>
        <row r="39">
          <cell r="D39" t="str">
            <v>Сунский муниципальный район</v>
          </cell>
        </row>
        <row r="40">
          <cell r="D40" t="str">
            <v>Тужинский муниципальный район</v>
          </cell>
        </row>
        <row r="41">
          <cell r="D41" t="str">
            <v>Унинский муниципальный район</v>
          </cell>
        </row>
        <row r="42">
          <cell r="D42" t="str">
            <v>Уржумский муниципальный район</v>
          </cell>
        </row>
        <row r="43">
          <cell r="D43" t="str">
            <v>Фаленский муниципальный район</v>
          </cell>
        </row>
        <row r="44">
          <cell r="D44" t="str">
            <v>Шабалинский муниципальный район</v>
          </cell>
        </row>
        <row r="45">
          <cell r="D45" t="str">
            <v>Юрьянский муниципальный район</v>
          </cell>
        </row>
        <row r="46">
          <cell r="D46" t="str">
            <v>Яранский муниципальный район</v>
          </cell>
        </row>
        <row r="47">
          <cell r="D47" t="str">
            <v>город Кирово-Чепецк</v>
          </cell>
        </row>
      </sheetData>
      <sheetData sheetId="58" refreshError="1"/>
      <sheetData sheetId="59" refreshError="1"/>
      <sheetData sheetId="6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FES"/>
      <sheetName val="TEHSHEET"/>
      <sheetName val="Топливо2009"/>
      <sheetName val="2009"/>
      <sheetName val="Титульный"/>
      <sheetName val="Передача ЭЭ"/>
      <sheetName val="14б ДПН отчет"/>
      <sheetName val="16а Сводный анализ"/>
      <sheetName val="Лист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Анализ"/>
      <sheetName val="ОПФ Факт"/>
      <sheetName val="ОПФ План"/>
      <sheetName val="TECHSHEET"/>
      <sheetName val="Ответственное подразделение"/>
      <sheetName val="Участок"/>
      <sheetName val="Абонентский пункт"/>
      <sheetName val="Номенклатура затрат"/>
    </sheetNames>
    <sheetDataSet>
      <sheetData sheetId="0" refreshError="1"/>
      <sheetData sheetId="1"/>
      <sheetData sheetId="2">
        <row r="91">
          <cell r="E91">
            <v>2008</v>
          </cell>
        </row>
        <row r="132">
          <cell r="E132">
            <v>0</v>
          </cell>
          <cell r="F132">
            <v>0</v>
          </cell>
          <cell r="H132">
            <v>0</v>
          </cell>
        </row>
        <row r="139">
          <cell r="E139">
            <v>0</v>
          </cell>
          <cell r="F139">
            <v>0</v>
          </cell>
          <cell r="H139">
            <v>0</v>
          </cell>
        </row>
        <row r="140">
          <cell r="E140">
            <v>0</v>
          </cell>
          <cell r="F140">
            <v>0</v>
          </cell>
          <cell r="H140">
            <v>0</v>
          </cell>
        </row>
        <row r="142">
          <cell r="E142">
            <v>0</v>
          </cell>
          <cell r="F142">
            <v>0</v>
          </cell>
          <cell r="H142">
            <v>0</v>
          </cell>
        </row>
        <row r="148">
          <cell r="E148">
            <v>0</v>
          </cell>
          <cell r="F148">
            <v>0</v>
          </cell>
          <cell r="H148">
            <v>0</v>
          </cell>
        </row>
        <row r="152">
          <cell r="E152">
            <v>0</v>
          </cell>
          <cell r="F152">
            <v>0</v>
          </cell>
          <cell r="H152">
            <v>0</v>
          </cell>
        </row>
        <row r="157">
          <cell r="E157">
            <v>0</v>
          </cell>
          <cell r="F157">
            <v>0</v>
          </cell>
          <cell r="H157">
            <v>0</v>
          </cell>
        </row>
        <row r="167">
          <cell r="E167">
            <v>0</v>
          </cell>
          <cell r="F167">
            <v>0</v>
          </cell>
          <cell r="H167">
            <v>0</v>
          </cell>
        </row>
        <row r="177">
          <cell r="E177">
            <v>2008</v>
          </cell>
          <cell r="F177">
            <v>2009</v>
          </cell>
          <cell r="H177" t="str">
            <v>2010</v>
          </cell>
        </row>
        <row r="178">
          <cell r="E178" t="str">
            <v>Факт</v>
          </cell>
          <cell r="F178" t="str">
            <v>1 полугодие</v>
          </cell>
          <cell r="H178" t="str">
            <v>Расчет</v>
          </cell>
        </row>
        <row r="179">
          <cell r="E179">
            <v>0</v>
          </cell>
          <cell r="F179">
            <v>0</v>
          </cell>
          <cell r="H179">
            <v>0</v>
          </cell>
        </row>
        <row r="228">
          <cell r="E228">
            <v>2008</v>
          </cell>
          <cell r="H228" t="str">
            <v>2010</v>
          </cell>
        </row>
      </sheetData>
      <sheetData sheetId="3"/>
      <sheetData sheetId="4"/>
      <sheetData sheetId="5">
        <row r="9">
          <cell r="D9" t="str">
            <v>Выберите название региона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  <sheetName val="Перегруппировка"/>
      <sheetName val="план 2000"/>
      <sheetName val="Пр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Заголовок"/>
      <sheetName val="Инструкция"/>
      <sheetName val="Анализ"/>
      <sheetName val="ОПФ 2009"/>
    </sheetNames>
    <sheetDataSet>
      <sheetData sheetId="0">
        <row r="2">
          <cell r="D2" t="str">
            <v>Да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Информация"/>
      <sheetName val="Анкета"/>
      <sheetName val="Котельные"/>
      <sheetName val="П.1.1.1."/>
      <sheetName val="Тепловые сети"/>
      <sheetName val="П.1.2.1."/>
      <sheetName val="П.2."/>
      <sheetName val="П.3."/>
      <sheetName val="П.3. (2)"/>
      <sheetName val="П.4."/>
      <sheetName val="П.4.1."/>
      <sheetName val="П.5."/>
      <sheetName val="П.6."/>
      <sheetName val="П.7."/>
      <sheetName val="П.7.1. "/>
      <sheetName val="П.Аморт."/>
      <sheetName val="П.Аморт. 1"/>
      <sheetName val="П.8."/>
      <sheetName val="П.9."/>
      <sheetName val="ОПР (25 счет)"/>
      <sheetName val="ОХР(26 счет)"/>
      <sheetName val="П.10."/>
      <sheetName val="П.11."/>
      <sheetName val="П.10.1."/>
      <sheetName val="П.11.1."/>
      <sheetName val="П.12."/>
      <sheetName val="расчет тарифа на ГВС"/>
      <sheetName val="анализ объемов ГВС"/>
      <sheetName val="заполняется РЭ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F14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49">
          <cell r="F49">
            <v>12</v>
          </cell>
          <cell r="G49">
            <v>12</v>
          </cell>
          <cell r="H49">
            <v>12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Дифференциация "/>
      <sheetName val="Дифференциация 2"/>
      <sheetName val="Приложение 1(затраты)"/>
      <sheetName val="Приложение 2(тарифы) (2)"/>
      <sheetName val="осн.производственные фонды 2008"/>
      <sheetName val="Сводная"/>
      <sheetName val="Обнулить"/>
      <sheetName val="2007"/>
      <sheetName val="ORGS"/>
      <sheetName val="11"/>
      <sheetName val="regs"/>
      <sheetName val="Регион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>
        <row r="9">
          <cell r="E9">
            <v>0</v>
          </cell>
          <cell r="F9">
            <v>0</v>
          </cell>
          <cell r="G9" t="e">
            <v>#REF!</v>
          </cell>
          <cell r="J9">
            <v>1.1000000000000001</v>
          </cell>
        </row>
        <row r="10">
          <cell r="E10">
            <v>0</v>
          </cell>
          <cell r="F10">
            <v>0</v>
          </cell>
          <cell r="G10">
            <v>0</v>
          </cell>
          <cell r="J10">
            <v>1.2</v>
          </cell>
        </row>
        <row r="11">
          <cell r="E11">
            <v>0</v>
          </cell>
          <cell r="F11">
            <v>0</v>
          </cell>
          <cell r="G11">
            <v>0</v>
          </cell>
          <cell r="J11">
            <v>1.2</v>
          </cell>
        </row>
        <row r="12">
          <cell r="E12">
            <v>0</v>
          </cell>
          <cell r="F12">
            <v>0</v>
          </cell>
          <cell r="G12">
            <v>0</v>
          </cell>
          <cell r="J12">
            <v>1.3</v>
          </cell>
        </row>
        <row r="13">
          <cell r="E13">
            <v>0</v>
          </cell>
          <cell r="F13">
            <v>0</v>
          </cell>
          <cell r="G13" t="e">
            <v>#REF!</v>
          </cell>
          <cell r="J13">
            <v>1.3</v>
          </cell>
        </row>
        <row r="20">
          <cell r="J20" t="e">
            <v>#REF!</v>
          </cell>
        </row>
        <row r="21">
          <cell r="J21">
            <v>32.99391110871283</v>
          </cell>
        </row>
        <row r="22">
          <cell r="J22">
            <v>197.96346665227699</v>
          </cell>
        </row>
        <row r="23">
          <cell r="J23">
            <v>197.96346665227699</v>
          </cell>
        </row>
        <row r="24">
          <cell r="J24">
            <v>197.96346665227699</v>
          </cell>
        </row>
        <row r="25">
          <cell r="J25">
            <v>214.46042220663341</v>
          </cell>
        </row>
        <row r="26">
          <cell r="J26" t="e">
            <v>#REF!</v>
          </cell>
        </row>
        <row r="27">
          <cell r="J27">
            <v>5.03</v>
          </cell>
        </row>
        <row r="34">
          <cell r="E34">
            <v>0</v>
          </cell>
          <cell r="F34">
            <v>27.873200000000001</v>
          </cell>
          <cell r="G34">
            <v>29.560600000000001</v>
          </cell>
          <cell r="H34">
            <v>21.053999999999998</v>
          </cell>
          <cell r="I34">
            <v>33.466000000000001</v>
          </cell>
          <cell r="J34">
            <v>34.356000000000002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0.89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0.44500000000000001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0.44500000000000001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27.873200000000001</v>
          </cell>
          <cell r="G41">
            <v>29.560600000000001</v>
          </cell>
          <cell r="H41">
            <v>21.053999999999998</v>
          </cell>
          <cell r="I41">
            <v>33.466000000000001</v>
          </cell>
          <cell r="J41">
            <v>33.466000000000001</v>
          </cell>
        </row>
        <row r="47">
          <cell r="E47">
            <v>48572.728800000004</v>
          </cell>
          <cell r="F47">
            <v>64548.022799999992</v>
          </cell>
          <cell r="G47">
            <v>64496.988100000002</v>
          </cell>
          <cell r="H47">
            <v>34203.694700000007</v>
          </cell>
          <cell r="I47">
            <v>72500.804900000003</v>
          </cell>
          <cell r="J47">
            <v>89315.721600000004</v>
          </cell>
        </row>
        <row r="48">
          <cell r="E48">
            <v>26536.2</v>
          </cell>
          <cell r="F48">
            <v>40861.864399999999</v>
          </cell>
          <cell r="G48">
            <v>27396.817800000001</v>
          </cell>
          <cell r="H48">
            <v>15885.4069</v>
          </cell>
          <cell r="I48">
            <v>32804.688199999997</v>
          </cell>
          <cell r="J48">
            <v>39883.7232</v>
          </cell>
        </row>
        <row r="49">
          <cell r="E49">
            <v>0</v>
          </cell>
          <cell r="F49">
            <v>0</v>
          </cell>
          <cell r="G49">
            <v>6669.5677999999998</v>
          </cell>
          <cell r="H49">
            <v>3998.4695000000002</v>
          </cell>
          <cell r="I49">
            <v>7805.0290999999997</v>
          </cell>
          <cell r="J49">
            <v>8965.1345999999994</v>
          </cell>
        </row>
        <row r="50">
          <cell r="E50">
            <v>4547.9462000000003</v>
          </cell>
          <cell r="F50">
            <v>7357.2923000000001</v>
          </cell>
          <cell r="G50">
            <v>5237.9665999999997</v>
          </cell>
          <cell r="H50">
            <v>2213.4519</v>
          </cell>
          <cell r="I50">
            <v>6862.9220999999998</v>
          </cell>
          <cell r="J50">
            <v>9026.3834999999999</v>
          </cell>
        </row>
        <row r="51">
          <cell r="E51">
            <v>3823</v>
          </cell>
          <cell r="F51">
            <v>6938.5164999999997</v>
          </cell>
          <cell r="G51">
            <v>4512.3234000000002</v>
          </cell>
          <cell r="H51">
            <v>1654.8384000000001</v>
          </cell>
          <cell r="I51">
            <v>5575.9587000000001</v>
          </cell>
          <cell r="J51">
            <v>7617.8216000000002</v>
          </cell>
        </row>
        <row r="52">
          <cell r="E52">
            <v>0</v>
          </cell>
          <cell r="F52">
            <v>0</v>
          </cell>
          <cell r="G52">
            <v>28.874600000000001</v>
          </cell>
          <cell r="H52">
            <v>44.819299999999998</v>
          </cell>
          <cell r="I52">
            <v>58.995399999999997</v>
          </cell>
          <cell r="J52">
            <v>2.7366999999999999</v>
          </cell>
        </row>
        <row r="53">
          <cell r="E53">
            <v>0</v>
          </cell>
          <cell r="F53">
            <v>0</v>
          </cell>
          <cell r="G53">
            <v>438.72019999999998</v>
          </cell>
          <cell r="H53">
            <v>271.6506</v>
          </cell>
          <cell r="I53">
            <v>521.86239999999998</v>
          </cell>
          <cell r="J53">
            <v>324.7672</v>
          </cell>
        </row>
        <row r="54">
          <cell r="E54">
            <v>724.94619999999998</v>
          </cell>
          <cell r="F54">
            <v>418.7758</v>
          </cell>
          <cell r="G54">
            <v>258.04840000000002</v>
          </cell>
          <cell r="H54">
            <v>242.14359999999999</v>
          </cell>
          <cell r="I54">
            <v>706.10559999999998</v>
          </cell>
          <cell r="J54">
            <v>1081.058</v>
          </cell>
        </row>
        <row r="55">
          <cell r="E55">
            <v>1888.4</v>
          </cell>
          <cell r="F55">
            <v>2273.9600999999998</v>
          </cell>
          <cell r="G55">
            <v>1244.3570999999999</v>
          </cell>
          <cell r="H55">
            <v>1174.2714000000001</v>
          </cell>
          <cell r="I55">
            <v>3282.1808999999998</v>
          </cell>
          <cell r="J55">
            <v>5408.4341999999997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15600.1826</v>
          </cell>
          <cell r="F57">
            <v>14054.905999999999</v>
          </cell>
          <cell r="G57">
            <v>23948.2788</v>
          </cell>
          <cell r="H57">
            <v>10932.095000000001</v>
          </cell>
          <cell r="I57">
            <v>21745.9846</v>
          </cell>
          <cell r="J57">
            <v>26032.046100000003</v>
          </cell>
        </row>
        <row r="58">
          <cell r="E58">
            <v>2706.3816999999999</v>
          </cell>
          <cell r="F58">
            <v>2406.7945000000004</v>
          </cell>
          <cell r="G58">
            <v>18169.794099999999</v>
          </cell>
          <cell r="H58">
            <v>8145.9791999999998</v>
          </cell>
          <cell r="I58">
            <v>14316.1751</v>
          </cell>
          <cell r="J58">
            <v>13427.7988</v>
          </cell>
        </row>
        <row r="59">
          <cell r="E59">
            <v>2376.4</v>
          </cell>
          <cell r="F59">
            <v>2204.0444000000002</v>
          </cell>
          <cell r="G59">
            <v>2708.7547</v>
          </cell>
          <cell r="H59">
            <v>1214.4738</v>
          </cell>
          <cell r="I59">
            <v>2700.8843999999999</v>
          </cell>
          <cell r="J59">
            <v>1362.8271999999999</v>
          </cell>
        </row>
        <row r="60">
          <cell r="E60">
            <v>0</v>
          </cell>
          <cell r="F60">
            <v>0</v>
          </cell>
          <cell r="G60">
            <v>15461.0394</v>
          </cell>
          <cell r="H60">
            <v>6931.5054</v>
          </cell>
          <cell r="I60">
            <v>11136.3447</v>
          </cell>
          <cell r="J60">
            <v>10704.971600000001</v>
          </cell>
        </row>
        <row r="61">
          <cell r="E61">
            <v>0</v>
          </cell>
          <cell r="F61">
            <v>0</v>
          </cell>
          <cell r="G61">
            <v>8450.8966</v>
          </cell>
          <cell r="H61">
            <v>3268.5169999999998</v>
          </cell>
          <cell r="I61">
            <v>3268.5169999999998</v>
          </cell>
          <cell r="J61">
            <v>2720.1504</v>
          </cell>
        </row>
        <row r="62">
          <cell r="E62">
            <v>0</v>
          </cell>
          <cell r="F62">
            <v>0</v>
          </cell>
          <cell r="G62">
            <v>6975.2363999999998</v>
          </cell>
          <cell r="H62">
            <v>3644.3674000000001</v>
          </cell>
          <cell r="I62">
            <v>7829.4066999999995</v>
          </cell>
          <cell r="J62">
            <v>7887.8405000000002</v>
          </cell>
        </row>
        <row r="63">
          <cell r="E63">
            <v>0</v>
          </cell>
          <cell r="F63">
            <v>0</v>
          </cell>
          <cell r="G63">
            <v>34.906399999999998</v>
          </cell>
          <cell r="H63">
            <v>18.620999999999999</v>
          </cell>
          <cell r="I63">
            <v>38.420999999999999</v>
          </cell>
          <cell r="J63">
            <v>96.980699999999999</v>
          </cell>
        </row>
        <row r="64">
          <cell r="E64">
            <v>329.98169999999999</v>
          </cell>
          <cell r="F64">
            <v>202.7501</v>
          </cell>
          <cell r="G64">
            <v>0</v>
          </cell>
          <cell r="H64">
            <v>0</v>
          </cell>
          <cell r="I64">
            <v>478.94600000000003</v>
          </cell>
          <cell r="J64">
            <v>1360</v>
          </cell>
        </row>
        <row r="65">
          <cell r="E65">
            <v>203.7901</v>
          </cell>
          <cell r="F65">
            <v>202.7501</v>
          </cell>
          <cell r="G65">
            <v>0</v>
          </cell>
          <cell r="H65">
            <v>0</v>
          </cell>
          <cell r="I65">
            <v>478.94600000000003</v>
          </cell>
          <cell r="J65">
            <v>1360</v>
          </cell>
        </row>
        <row r="66">
          <cell r="E66">
            <v>1201.4670000000001</v>
          </cell>
          <cell r="F66">
            <v>2909.2759999999998</v>
          </cell>
          <cell r="G66">
            <v>1211.24</v>
          </cell>
          <cell r="H66">
            <v>388.31280000000004</v>
          </cell>
          <cell r="I66">
            <v>1128.1564000000001</v>
          </cell>
          <cell r="J66">
            <v>1234.0129999999999</v>
          </cell>
        </row>
        <row r="67">
          <cell r="E67">
            <v>0</v>
          </cell>
          <cell r="F67">
            <v>1113.2601999999999</v>
          </cell>
          <cell r="G67">
            <v>714.80020000000002</v>
          </cell>
          <cell r="H67">
            <v>288.35950000000003</v>
          </cell>
          <cell r="I67">
            <v>617.60180000000003</v>
          </cell>
          <cell r="J67">
            <v>485.38440000000003</v>
          </cell>
        </row>
        <row r="68">
          <cell r="E68">
            <v>18.834700000000002</v>
          </cell>
          <cell r="F68">
            <v>196.80439999999999</v>
          </cell>
          <cell r="G68">
            <v>74.872</v>
          </cell>
          <cell r="H68">
            <v>32.745899999999999</v>
          </cell>
          <cell r="I68">
            <v>65.145899999999997</v>
          </cell>
          <cell r="J68">
            <v>75</v>
          </cell>
        </row>
        <row r="69">
          <cell r="E69">
            <v>1182.6323</v>
          </cell>
          <cell r="F69">
            <v>1599.2113999999999</v>
          </cell>
          <cell r="G69">
            <v>421.56779999999998</v>
          </cell>
          <cell r="H69">
            <v>67.207400000000007</v>
          </cell>
          <cell r="I69">
            <v>445.40870000000001</v>
          </cell>
          <cell r="J69">
            <v>673.62860000000001</v>
          </cell>
        </row>
        <row r="70">
          <cell r="E70">
            <v>68.6541</v>
          </cell>
          <cell r="F70">
            <v>68.928899999999999</v>
          </cell>
          <cell r="G70">
            <v>36.016300000000001</v>
          </cell>
          <cell r="H70">
            <v>17.3292</v>
          </cell>
          <cell r="I70">
            <v>37.877100000000006</v>
          </cell>
          <cell r="J70">
            <v>73.652500000000003</v>
          </cell>
        </row>
        <row r="71">
          <cell r="E71">
            <v>0.1797</v>
          </cell>
          <cell r="F71">
            <v>0.49930000000000002</v>
          </cell>
          <cell r="G71">
            <v>5.5240999999999998</v>
          </cell>
          <cell r="H71">
            <v>1.6447000000000001</v>
          </cell>
          <cell r="I71">
            <v>6.0597000000000003</v>
          </cell>
          <cell r="J71">
            <v>26.1951</v>
          </cell>
        </row>
        <row r="72">
          <cell r="E72">
            <v>68.474400000000003</v>
          </cell>
          <cell r="F72">
            <v>68.429599999999994</v>
          </cell>
          <cell r="G72">
            <v>30.0761</v>
          </cell>
          <cell r="H72">
            <v>15.1645</v>
          </cell>
          <cell r="I72">
            <v>30.9695</v>
          </cell>
          <cell r="J72">
            <v>35.759500000000003</v>
          </cell>
        </row>
        <row r="73">
          <cell r="E73">
            <v>0</v>
          </cell>
          <cell r="F73">
            <v>0</v>
          </cell>
          <cell r="G73">
            <v>0.41610000000000003</v>
          </cell>
          <cell r="H73">
            <v>0.52</v>
          </cell>
          <cell r="I73">
            <v>0.84789999999999999</v>
          </cell>
          <cell r="J73">
            <v>11.697900000000001</v>
          </cell>
        </row>
        <row r="74">
          <cell r="E74">
            <v>7626.1</v>
          </cell>
          <cell r="F74">
            <v>4728.8465999999999</v>
          </cell>
          <cell r="G74">
            <v>1349.2352000000001</v>
          </cell>
          <cell r="H74">
            <v>1540.5948000000001</v>
          </cell>
          <cell r="I74">
            <v>3615.7007999999996</v>
          </cell>
          <cell r="J74">
            <v>3796.1106999999997</v>
          </cell>
        </row>
        <row r="75">
          <cell r="E75">
            <v>890</v>
          </cell>
          <cell r="F75">
            <v>1051.4238</v>
          </cell>
          <cell r="G75">
            <v>429.58210000000003</v>
          </cell>
          <cell r="H75">
            <v>273.66329999999999</v>
          </cell>
          <cell r="I75">
            <v>690.59690000000001</v>
          </cell>
          <cell r="J75">
            <v>626.93079999999998</v>
          </cell>
        </row>
        <row r="76">
          <cell r="E76">
            <v>0</v>
          </cell>
          <cell r="F76">
            <v>569.71680000000003</v>
          </cell>
          <cell r="G76">
            <v>135.63589999999999</v>
          </cell>
          <cell r="H76">
            <v>94.22</v>
          </cell>
          <cell r="I76">
            <v>233.76859999999999</v>
          </cell>
          <cell r="J76">
            <v>244.09700000000001</v>
          </cell>
        </row>
        <row r="77">
          <cell r="E77">
            <v>184</v>
          </cell>
          <cell r="F77">
            <v>373.56909999999999</v>
          </cell>
          <cell r="G77">
            <v>79.156499999999994</v>
          </cell>
          <cell r="H77">
            <v>69.240099999999998</v>
          </cell>
          <cell r="I77">
            <v>125.87009999999999</v>
          </cell>
          <cell r="J77">
            <v>159.38380000000001</v>
          </cell>
        </row>
        <row r="78">
          <cell r="E78">
            <v>65.5</v>
          </cell>
          <cell r="F78">
            <v>418.97800000000001</v>
          </cell>
          <cell r="G78">
            <v>59.769300000000001</v>
          </cell>
          <cell r="H78">
            <v>18.98</v>
          </cell>
          <cell r="I78">
            <v>72.958699999999993</v>
          </cell>
          <cell r="J78">
            <v>83.198300000000003</v>
          </cell>
        </row>
        <row r="79">
          <cell r="E79">
            <v>6486.6</v>
          </cell>
          <cell r="F79">
            <v>2315.1588999999999</v>
          </cell>
          <cell r="G79">
            <v>645.09140000000002</v>
          </cell>
          <cell r="H79">
            <v>1084.4914000000001</v>
          </cell>
          <cell r="I79">
            <v>2492.5065</v>
          </cell>
          <cell r="J79">
            <v>2682.5007999999998</v>
          </cell>
        </row>
        <row r="80">
          <cell r="E80">
            <v>6258</v>
          </cell>
          <cell r="F80">
            <v>88.224999999999994</v>
          </cell>
          <cell r="G80">
            <v>34.227899999999998</v>
          </cell>
          <cell r="H80">
            <v>0.49</v>
          </cell>
          <cell r="I80">
            <v>57.49</v>
          </cell>
          <cell r="J80">
            <v>136</v>
          </cell>
        </row>
        <row r="81">
          <cell r="E81">
            <v>2007</v>
          </cell>
          <cell r="F81">
            <v>1041.7209</v>
          </cell>
          <cell r="G81">
            <v>1134.5903000000001</v>
          </cell>
          <cell r="H81">
            <v>336.73239999999998</v>
          </cell>
          <cell r="I81">
            <v>1414.6784</v>
          </cell>
          <cell r="J81">
            <v>6204.3482999999997</v>
          </cell>
        </row>
        <row r="82">
          <cell r="E82">
            <v>1990.5798000000002</v>
          </cell>
          <cell r="F82">
            <v>2899.3391000000001</v>
          </cell>
          <cell r="G82">
            <v>2047.4029</v>
          </cell>
          <cell r="H82">
            <v>503.14660000000003</v>
          </cell>
          <cell r="I82">
            <v>1233.3967999999998</v>
          </cell>
          <cell r="J82">
            <v>1296.1228000000001</v>
          </cell>
        </row>
        <row r="83">
          <cell r="E83">
            <v>272.39999999999998</v>
          </cell>
          <cell r="F83">
            <v>313.73259999999999</v>
          </cell>
          <cell r="G83">
            <v>32.415100000000002</v>
          </cell>
          <cell r="H83">
            <v>26.436499999999999</v>
          </cell>
          <cell r="I83">
            <v>59.756700000000002</v>
          </cell>
          <cell r="J83">
            <v>64.218900000000005</v>
          </cell>
        </row>
        <row r="84">
          <cell r="E84">
            <v>1053</v>
          </cell>
          <cell r="F84">
            <v>1819.8415</v>
          </cell>
          <cell r="G84">
            <v>1066.7686000000001</v>
          </cell>
          <cell r="H84">
            <v>248.11429999999999</v>
          </cell>
          <cell r="I84">
            <v>729.18589999999995</v>
          </cell>
          <cell r="J84">
            <v>792.09040000000005</v>
          </cell>
        </row>
        <row r="85">
          <cell r="E85">
            <v>526.20000000000005</v>
          </cell>
          <cell r="F85">
            <v>423.77659999999997</v>
          </cell>
          <cell r="G85">
            <v>762.55610000000001</v>
          </cell>
          <cell r="H85">
            <v>120.9021</v>
          </cell>
          <cell r="I85">
            <v>247.83609999999999</v>
          </cell>
          <cell r="J85">
            <v>262.91340000000002</v>
          </cell>
        </row>
        <row r="86">
          <cell r="E86">
            <v>138.97980000000001</v>
          </cell>
          <cell r="F86">
            <v>341.98840000000001</v>
          </cell>
          <cell r="G86">
            <v>185.66309999999999</v>
          </cell>
          <cell r="H86">
            <v>107.69370000000001</v>
          </cell>
          <cell r="I86">
            <v>196.6181</v>
          </cell>
          <cell r="J86">
            <v>176.90010000000001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5">
          <cell r="E95">
            <v>7610.1947</v>
          </cell>
          <cell r="F95">
            <v>632.76300000000003</v>
          </cell>
          <cell r="G95">
            <v>1027.0537000000002</v>
          </cell>
          <cell r="H95">
            <v>411.23949999999996</v>
          </cell>
          <cell r="I95">
            <v>596.75829999999996</v>
          </cell>
          <cell r="J95">
            <v>66.443899999999999</v>
          </cell>
        </row>
        <row r="96">
          <cell r="E96">
            <v>0</v>
          </cell>
          <cell r="F96">
            <v>0</v>
          </cell>
          <cell r="G96">
            <v>31.029199999999999</v>
          </cell>
          <cell r="H96">
            <v>1.323</v>
          </cell>
          <cell r="I96">
            <v>1.323</v>
          </cell>
          <cell r="J96">
            <v>0</v>
          </cell>
        </row>
        <row r="97">
          <cell r="E97">
            <v>531.82280000000003</v>
          </cell>
          <cell r="F97">
            <v>0</v>
          </cell>
          <cell r="G97">
            <v>6.9115000000000002</v>
          </cell>
          <cell r="H97">
            <v>0</v>
          </cell>
          <cell r="I97">
            <v>0</v>
          </cell>
          <cell r="J97">
            <v>0</v>
          </cell>
        </row>
        <row r="98">
          <cell r="E98">
            <v>7078.3719000000001</v>
          </cell>
          <cell r="F98">
            <v>632.76300000000003</v>
          </cell>
          <cell r="G98">
            <v>989.11300000000006</v>
          </cell>
          <cell r="H98">
            <v>409.91649999999998</v>
          </cell>
          <cell r="I98">
            <v>595.43529999999998</v>
          </cell>
          <cell r="J98">
            <v>66.443899999999999</v>
          </cell>
        </row>
        <row r="99">
          <cell r="E99" t="e">
            <v>#REF!</v>
          </cell>
          <cell r="F99" t="e">
            <v>#REF!</v>
          </cell>
          <cell r="G99" t="e">
            <v>#REF!</v>
          </cell>
          <cell r="H99" t="e">
            <v>#REF!</v>
          </cell>
          <cell r="I99" t="e">
            <v>#REF!</v>
          </cell>
          <cell r="J99" t="e">
            <v>#REF!</v>
          </cell>
        </row>
        <row r="100">
          <cell r="E100" t="e">
            <v>#REF!</v>
          </cell>
          <cell r="F100" t="e">
            <v>#REF!</v>
          </cell>
          <cell r="G100" t="e">
            <v>#REF!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1">
          <cell r="E101">
            <v>129.7612</v>
          </cell>
          <cell r="F101">
            <v>260.44659999999999</v>
          </cell>
          <cell r="G101">
            <v>117.28270000000001</v>
          </cell>
          <cell r="H101">
            <v>49.093699999999998</v>
          </cell>
          <cell r="I101">
            <v>79.7119</v>
          </cell>
          <cell r="J101">
            <v>71.514399999999995</v>
          </cell>
        </row>
        <row r="102">
          <cell r="E102">
            <v>76.468900000000005</v>
          </cell>
          <cell r="F102">
            <v>0</v>
          </cell>
          <cell r="G102">
            <v>93.016599999999997</v>
          </cell>
          <cell r="H102">
            <v>48.162500000000001</v>
          </cell>
          <cell r="I102">
            <v>48.162500000000001</v>
          </cell>
          <cell r="J102">
            <v>0</v>
          </cell>
        </row>
        <row r="103">
          <cell r="E103">
            <v>63.990699999999997</v>
          </cell>
          <cell r="F103">
            <v>501.66570000000002</v>
          </cell>
          <cell r="G103">
            <v>210.6557</v>
          </cell>
          <cell r="H103">
            <v>62.407600000000002</v>
          </cell>
          <cell r="I103">
            <v>224.2321</v>
          </cell>
          <cell r="J103">
            <v>418.12740000000002</v>
          </cell>
        </row>
        <row r="104">
          <cell r="E104">
            <v>0</v>
          </cell>
          <cell r="F104">
            <v>402.90570000000002</v>
          </cell>
          <cell r="G104">
            <v>449.1343</v>
          </cell>
          <cell r="H104">
            <v>0</v>
          </cell>
          <cell r="I104">
            <v>112.65389999999999</v>
          </cell>
          <cell r="J104">
            <v>0</v>
          </cell>
        </row>
        <row r="105">
          <cell r="E105">
            <v>0</v>
          </cell>
          <cell r="F105">
            <v>0</v>
          </cell>
          <cell r="G105">
            <v>7.0511999999999997</v>
          </cell>
          <cell r="H105">
            <v>0.11070000000000001</v>
          </cell>
          <cell r="I105">
            <v>48.918999999999997</v>
          </cell>
          <cell r="J105">
            <v>0</v>
          </cell>
        </row>
        <row r="106">
          <cell r="E106">
            <v>8610.4194000000007</v>
          </cell>
          <cell r="F106">
            <v>2589.6087000000002</v>
          </cell>
          <cell r="G106">
            <v>651.50599999999997</v>
          </cell>
          <cell r="H106">
            <v>175.51480000000001</v>
          </cell>
          <cell r="I106">
            <v>320.28519999999997</v>
          </cell>
          <cell r="J106">
            <v>73.9636</v>
          </cell>
        </row>
        <row r="112">
          <cell r="E112">
            <v>539.16999999999996</v>
          </cell>
          <cell r="F112">
            <v>15842.255799999999</v>
          </cell>
          <cell r="G112">
            <v>-26921.239999999998</v>
          </cell>
          <cell r="H112">
            <v>-5596.2791999999999</v>
          </cell>
          <cell r="I112">
            <v>-22917.847800000003</v>
          </cell>
          <cell r="J112" t="e">
            <v>#REF!</v>
          </cell>
        </row>
        <row r="113">
          <cell r="E113">
            <v>539.16999999999996</v>
          </cell>
          <cell r="F113">
            <v>8541.5048999999999</v>
          </cell>
          <cell r="G113">
            <v>-20510.699799999999</v>
          </cell>
          <cell r="H113">
            <v>-4268.1499999999996</v>
          </cell>
          <cell r="I113">
            <v>-17471.38</v>
          </cell>
          <cell r="J113">
            <v>-21452.421999999999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E116">
            <v>539.16999999999996</v>
          </cell>
          <cell r="F116">
            <v>8541.5</v>
          </cell>
          <cell r="G116">
            <v>822.1902</v>
          </cell>
          <cell r="H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E118">
            <v>0</v>
          </cell>
          <cell r="F118">
            <v>4.8999999999999998E-3</v>
          </cell>
          <cell r="G118">
            <v>-21332.89</v>
          </cell>
          <cell r="H118">
            <v>-4268.1499999999996</v>
          </cell>
          <cell r="I118">
            <v>-17471.38</v>
          </cell>
          <cell r="J118">
            <v>-21452.421999999999</v>
          </cell>
        </row>
        <row r="119">
          <cell r="E119">
            <v>0</v>
          </cell>
          <cell r="F119">
            <v>7300.7509</v>
          </cell>
          <cell r="G119">
            <v>-6410.5402000000004</v>
          </cell>
          <cell r="H119">
            <v>-1328.1292000000001</v>
          </cell>
          <cell r="I119">
            <v>-5446.4678000000004</v>
          </cell>
          <cell r="J119" t="e">
            <v>#REF!</v>
          </cell>
        </row>
        <row r="125">
          <cell r="E125">
            <v>73420.464999999997</v>
          </cell>
          <cell r="F125">
            <v>94056.135800000004</v>
          </cell>
          <cell r="G125">
            <v>64504.362699999998</v>
          </cell>
          <cell r="H125">
            <v>34203.694600000003</v>
          </cell>
          <cell r="I125">
            <v>72500.804799999998</v>
          </cell>
          <cell r="J125">
            <v>89315.721600000004</v>
          </cell>
        </row>
        <row r="126">
          <cell r="E126">
            <v>72843.485100000005</v>
          </cell>
          <cell r="F126">
            <v>93405.501799999998</v>
          </cell>
          <cell r="G126">
            <v>64504.362699999998</v>
          </cell>
          <cell r="H126">
            <v>34203.694600000003</v>
          </cell>
          <cell r="I126">
            <v>72500.804799999998</v>
          </cell>
          <cell r="J126">
            <v>89315.721600000004</v>
          </cell>
        </row>
        <row r="127">
          <cell r="E127">
            <v>-1810.367</v>
          </cell>
          <cell r="F127">
            <v>-3617.4115000000002</v>
          </cell>
          <cell r="G127">
            <v>-651.88189999999997</v>
          </cell>
          <cell r="H127">
            <v>-15.007199999999999</v>
          </cell>
          <cell r="I127">
            <v>-1266.3214</v>
          </cell>
          <cell r="J127" t="e">
            <v>#REF!</v>
          </cell>
        </row>
        <row r="128">
          <cell r="E128">
            <v>-749.51049999999998</v>
          </cell>
          <cell r="F128">
            <v>-903.79600000000005</v>
          </cell>
          <cell r="G128">
            <v>-441.22620000000001</v>
          </cell>
          <cell r="H128">
            <v>47.400399999999998</v>
          </cell>
          <cell r="I128">
            <v>-1042.0891999999999</v>
          </cell>
          <cell r="J128" t="e">
            <v>#REF!</v>
          </cell>
        </row>
        <row r="134">
          <cell r="E134" t="e">
            <v>#REF!</v>
          </cell>
          <cell r="F134" t="e">
            <v>#REF!</v>
          </cell>
          <cell r="G134" t="e">
            <v>#REF!</v>
          </cell>
          <cell r="H134" t="e">
            <v>#REF!</v>
          </cell>
          <cell r="I134" t="e">
            <v>#REF!</v>
          </cell>
          <cell r="J134" t="e">
            <v>#REF!</v>
          </cell>
        </row>
        <row r="141">
          <cell r="E141">
            <v>611.76099999999997</v>
          </cell>
          <cell r="F141">
            <v>682.39</v>
          </cell>
          <cell r="G141">
            <v>586.25</v>
          </cell>
          <cell r="H141">
            <v>543.75900000000001</v>
          </cell>
          <cell r="I141">
            <v>543.75900000000001</v>
          </cell>
          <cell r="J141">
            <v>618.94500000000005</v>
          </cell>
        </row>
        <row r="142">
          <cell r="E142">
            <v>163.90119999999999</v>
          </cell>
          <cell r="F142">
            <v>180.96860000000001</v>
          </cell>
          <cell r="G142">
            <v>113.56780000000001</v>
          </cell>
          <cell r="H142">
            <v>113.81789999999999</v>
          </cell>
          <cell r="I142">
            <v>122.0005</v>
          </cell>
          <cell r="J142">
            <v>140.38669999999999</v>
          </cell>
        </row>
        <row r="143">
          <cell r="E143">
            <v>13491.96955238888</v>
          </cell>
          <cell r="F143">
            <v>18816.277335773535</v>
          </cell>
          <cell r="G143">
            <v>20103.129144000322</v>
          </cell>
          <cell r="H143">
            <v>11630.718088572477</v>
          </cell>
          <cell r="I143">
            <v>22407.482073160903</v>
          </cell>
          <cell r="J143">
            <v>23674.917923136592</v>
          </cell>
        </row>
        <row r="144">
          <cell r="E144">
            <v>30</v>
          </cell>
          <cell r="F144">
            <v>34</v>
          </cell>
          <cell r="G144">
            <v>19.9861</v>
          </cell>
          <cell r="H144">
            <v>21.667999999999999</v>
          </cell>
          <cell r="I144">
            <v>23.434000000000001</v>
          </cell>
          <cell r="J144">
            <v>24.096299999999999</v>
          </cell>
        </row>
        <row r="151"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>
            <v>100354.74337078653</v>
          </cell>
        </row>
        <row r="152">
          <cell r="E152">
            <v>76.311384347809039</v>
          </cell>
          <cell r="F152">
            <v>91.258756283063931</v>
          </cell>
          <cell r="G152">
            <v>81.520838550106603</v>
          </cell>
          <cell r="H152">
            <v>47.995376444343925</v>
          </cell>
          <cell r="I152">
            <v>106.81621692698418</v>
          </cell>
          <cell r="J152">
            <v>118.26950019791741</v>
          </cell>
        </row>
        <row r="153">
          <cell r="E153">
            <v>0.26791704603595196</v>
          </cell>
          <cell r="F153">
            <v>0.2651982004425622</v>
          </cell>
          <cell r="G153">
            <v>0.1937190618336887</v>
          </cell>
          <cell r="H153">
            <v>0.20931681130795074</v>
          </cell>
          <cell r="I153">
            <v>0.2243650220042335</v>
          </cell>
          <cell r="J153">
            <v>0.22681611451744496</v>
          </cell>
        </row>
        <row r="154">
          <cell r="E154">
            <v>1.1100261676053909</v>
          </cell>
          <cell r="F154">
            <v>13.232790919817299</v>
          </cell>
          <cell r="G154">
            <v>-31.801019557997002</v>
          </cell>
          <cell r="H154">
            <v>-12.478622667626601</v>
          </cell>
          <cell r="I154">
            <v>-24.098187632672751</v>
          </cell>
          <cell r="J154">
            <v>-24.018640409215479</v>
          </cell>
        </row>
      </sheetData>
      <sheetData sheetId="9"/>
      <sheetData sheetId="10">
        <row r="10">
          <cell r="B10" t="str">
            <v>ООО "ВМГК" (Томская область)</v>
          </cell>
        </row>
      </sheetData>
      <sheetData sheetId="11"/>
      <sheetData sheetId="12"/>
      <sheetData sheetId="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4_1"/>
      <sheetName val="17_1"/>
      <sheetName val="24_1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TEHSHEET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/>
      <sheetData sheetId="255" refreshError="1"/>
      <sheetData sheetId="256" refreshError="1"/>
      <sheetData sheetId="2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  <sheetData sheetId="272"/>
      <sheetData sheetId="273"/>
      <sheetData sheetId="274"/>
      <sheetData sheetId="275"/>
      <sheetData sheetId="27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Анкета"/>
      <sheetName val="3"/>
      <sheetName val="4"/>
      <sheetName val="5"/>
      <sheetName val="15"/>
      <sheetName val="16"/>
      <sheetName val="17"/>
      <sheetName val="17.1"/>
      <sheetName val="18"/>
      <sheetName val="ОПР -25 счет"/>
      <sheetName val="ОХР -26 счет"/>
      <sheetName val="Закупки"/>
      <sheetName val="20"/>
      <sheetName val="20.1"/>
      <sheetName val="21"/>
      <sheetName val="25"/>
      <sheetName val="Цена потерь"/>
      <sheetName val="Расчет долгосрочных параметров"/>
      <sheetName val="корректировка 2013"/>
      <sheetName val="корректировка 2014 "/>
      <sheetName val="тарифы"/>
      <sheetName val="тарифы корректировка"/>
      <sheetName val="P2.1"/>
      <sheetName val="P2.1 (корректировка)"/>
      <sheetName val="P2.2"/>
      <sheetName val="P2.2 (корректировка)"/>
      <sheetName val="2.3"/>
      <sheetName val="РЭК корректировка"/>
      <sheetName val=" РЭК долгосрочный"/>
      <sheetName val="поправи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7">
          <cell r="F7">
            <v>800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Свод"/>
      <sheetName val="06 нас-е Прейскурант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ИТ-бюджет"/>
      <sheetName val="SHPZ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роизводство электроэнергии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Титульный"/>
      <sheetName val="План Газпрома"/>
      <sheetName val="Сентябрь"/>
      <sheetName val="TECHSHEET"/>
      <sheetName val="~5047955"/>
      <sheetName val="Опции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подготовка кадров"/>
      <sheetName val="9.4"/>
      <sheetName val="коммунальные(39)"/>
      <sheetName val="Данные"/>
      <sheetName val="9"/>
      <sheetName val="содер.зд"/>
      <sheetName val="VLOOKUP"/>
      <sheetName val="INPUTMASTER"/>
      <sheetName val="Обнулить"/>
      <sheetName val="Лист12"/>
      <sheetName val="reconcilation"/>
      <sheetName val="t_sheet"/>
      <sheetName val="9.3"/>
      <sheetName val="расш  6-п"/>
      <sheetName val="9.1.1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field"/>
      <sheetName val="П"/>
      <sheetName val="15_э"/>
      <sheetName val="_5047955"/>
      <sheetName val="тех_ нужды"/>
      <sheetName val="соб_ нужды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не_удалять"/>
      <sheetName val="СДР"/>
      <sheetName val="смета+расш."/>
      <sheetName val="ЧП"/>
      <sheetName val="расш.кальк."/>
      <sheetName val="Продажи реальные и прогноз 20 л"/>
      <sheetName val="31_08_2004"/>
      <sheetName val="31.08.2004"/>
      <sheetName val="П921_960"/>
      <sheetName val=" 9.4"/>
      <sheetName val="index"/>
      <sheetName val="ЗАО_мес"/>
      <sheetName val="ЗАО_н.ит"/>
      <sheetName val="Справочник БДР"/>
      <sheetName val="Лист5"/>
      <sheetName val="3 квартал"/>
      <sheetName val="Списки"/>
      <sheetName val="ИнвестицииСвод"/>
      <sheetName val="Спр_ мест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SHPZ"/>
      <sheetName val="эл ст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1997"/>
      <sheetName val="1998"/>
      <sheetName val="расшифровка"/>
      <sheetName val="СписочнаяЧисленность"/>
      <sheetName val="Справочники"/>
      <sheetName val="даты"/>
      <sheetName val="Аморт_осн"/>
    </sheetNames>
    <sheetDataSet>
      <sheetData sheetId="0" refreshError="1">
        <row r="360">
          <cell r="A360" t="str">
            <v>ИТОГО по электростанциям: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ИТ-бюджет"/>
      <sheetName val="GRES.2007.5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  <sheetName val="% транспортировки"/>
      <sheetName val="3"/>
      <sheetName val="ОС до 40 т.р.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9_3"/>
      <sheetName val="_ транспортировки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ОС до 40 т.р. "/>
      <sheetName val="не_удалять"/>
      <sheetName val="подготовка кадров"/>
      <sheetName val="П"/>
      <sheetName val="CF"/>
      <sheetName val="СЗ_процессинг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Лист1"/>
      <sheetName val="Лист2"/>
      <sheetName val="смета+расш."/>
      <sheetName val="index"/>
      <sheetName val="фев(ф)"/>
      <sheetName val="Справочник"/>
      <sheetName val="1.401.2"/>
      <sheetName val="Справ-к БДР выручка"/>
      <sheetName val="Справочник ЦФО"/>
      <sheetName val="Лист3"/>
      <sheetName val="ОЦСГ"/>
      <sheetName val="TECHSHEET"/>
      <sheetName val="Детализация"/>
      <sheetName val="Справочник затрат_СБ"/>
      <sheetName val="Financing"/>
    </sheetNames>
    <sheetDataSet>
      <sheetData sheetId="0"/>
      <sheetData sheetId="1"/>
      <sheetData sheetId="2" refreshError="1">
        <row r="4">
          <cell r="A4" t="str">
            <v>РГК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Калькуляция кв"/>
      <sheetName val="Balance Sheet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1997"/>
      <sheetName val="1998"/>
      <sheetName val="9-1"/>
      <sheetName val="Приложение 1"/>
      <sheetName val="Титульный лист С-П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ФИНПЛАН"/>
      <sheetName val="2002(v1)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13"/>
      <sheetName val="обслуживание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жилой фонд"/>
      <sheetName val="SHPZ"/>
      <sheetName val=" накладные расходы"/>
      <sheetName val="Table"/>
      <sheetName val="Справочник"/>
      <sheetName val="Ожид ФР"/>
      <sheetName val="Справ"/>
      <sheetName val="Фин план"/>
      <sheetName val="даты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Заголовок"/>
      <sheetName val="т1_15_смета8а_"/>
      <sheetName val="ИТОГИ  по Н,Р,Э,Q"/>
      <sheetName val="эл ст"/>
      <sheetName val="2002(v1)"/>
      <sheetName val="1.11"/>
      <sheetName val="Настройки"/>
      <sheetName val="Исходные"/>
      <sheetName val="FST5"/>
      <sheetName val="табл_мет_1"/>
      <sheetName val="1997"/>
      <sheetName val="1998"/>
      <sheetName val="Исходник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эл 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 "/>
      <sheetName val="Анализ"/>
      <sheetName val="осн.производственные фонды 2004"/>
      <sheetName val="осн.производственные фонды 2005"/>
      <sheetName val="осн.производственные фонды 2006"/>
      <sheetName val="осн.производственные фонды 2007"/>
      <sheetName val="осн.производственные фонды 2008"/>
      <sheetName val="11"/>
      <sheetName val="Заголовок"/>
      <sheetName val="regs"/>
      <sheetName val="Регионы"/>
      <sheetName val="Лист1"/>
      <sheetName val="1.411.1"/>
    </sheetNames>
    <sheetDataSet>
      <sheetData sheetId="0"/>
      <sheetData sheetId="1"/>
      <sheetData sheetId="2"/>
      <sheetData sheetId="3"/>
      <sheetData sheetId="4">
        <row r="2">
          <cell r="D2" t="str">
            <v>Выберите название организации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Ф-2 (для АО-энерго)"/>
      <sheetName val="2002(v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ИТ-бюджет"/>
      <sheetName val="Факторный анализ_планы по комби"/>
      <sheetName val="Данные"/>
      <sheetName val="эл ст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Лист1"/>
      <sheetName val="стр.1"/>
      <sheetName val="стр.2"/>
      <sheetName val="стр.3"/>
      <sheetName val="стр.4 (2010)"/>
      <sheetName val="стр.4 (2011)"/>
      <sheetName val="стр.4 (2012)"/>
      <sheetName val="стр.5(2010)"/>
      <sheetName val="стр.5 (2011)"/>
      <sheetName val="стр.5 (2012)"/>
    </sheetNames>
    <sheetDataSet>
      <sheetData sheetId="0" refreshError="1"/>
      <sheetData sheetId="1" refreshError="1"/>
      <sheetData sheetId="2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1:BF236"/>
  <sheetViews>
    <sheetView view="pageBreakPreview" zoomScale="51" zoomScaleNormal="40" zoomScaleSheetLayoutView="51" workbookViewId="0">
      <selection activeCell="G24" sqref="G24"/>
    </sheetView>
  </sheetViews>
  <sheetFormatPr defaultRowHeight="15.75" x14ac:dyDescent="0.25"/>
  <cols>
    <col min="1" max="1" width="9" customWidth="1"/>
    <col min="2" max="2" width="8.625" customWidth="1"/>
    <col min="3" max="3" width="33.125" customWidth="1"/>
    <col min="4" max="4" width="12.875" customWidth="1"/>
    <col min="5" max="5" width="13.875" customWidth="1"/>
    <col min="6" max="6" width="5.625" customWidth="1"/>
    <col min="7" max="7" width="24.75" customWidth="1"/>
    <col min="8" max="9" width="23.625" customWidth="1"/>
    <col min="10" max="10" width="24.75" customWidth="1"/>
    <col min="11" max="11" width="23.875" customWidth="1"/>
    <col min="12" max="12" width="42.75" hidden="1" customWidth="1"/>
    <col min="13" max="13" width="52.5" hidden="1" customWidth="1"/>
    <col min="14" max="14" width="17.875" hidden="1" customWidth="1"/>
    <col min="15" max="15" width="81.25" hidden="1" customWidth="1"/>
    <col min="16" max="17" width="42.75" hidden="1" customWidth="1"/>
    <col min="18" max="18" width="35.125" hidden="1" customWidth="1"/>
    <col min="19" max="19" width="24.625" hidden="1" customWidth="1"/>
    <col min="20" max="20" width="30.125" hidden="1" customWidth="1"/>
    <col min="21" max="21" width="28.5" hidden="1" customWidth="1"/>
    <col min="22" max="22" width="30.125" hidden="1" customWidth="1"/>
    <col min="23" max="23" width="26.75" hidden="1" customWidth="1"/>
    <col min="24" max="24" width="30.125" hidden="1" customWidth="1"/>
    <col min="25" max="25" width="28.75" hidden="1" customWidth="1"/>
    <col min="26" max="26" width="30.125" hidden="1" customWidth="1"/>
    <col min="27" max="28" width="20" hidden="1" customWidth="1"/>
    <col min="29" max="29" width="14.125" hidden="1" customWidth="1"/>
    <col min="30" max="30" width="15.125" hidden="1" customWidth="1"/>
    <col min="31" max="31" width="13.75" hidden="1" customWidth="1"/>
    <col min="32" max="32" width="11.75" hidden="1" customWidth="1"/>
    <col min="33" max="33" width="12.375" hidden="1" customWidth="1"/>
    <col min="34" max="34" width="12.625" hidden="1" customWidth="1"/>
    <col min="35" max="35" width="12.375" hidden="1" customWidth="1"/>
    <col min="36" max="36" width="14" hidden="1" customWidth="1"/>
    <col min="37" max="37" width="12.375" hidden="1" customWidth="1"/>
    <col min="38" max="38" width="12.875" hidden="1" customWidth="1"/>
    <col min="39" max="40" width="14.5" hidden="1" customWidth="1"/>
    <col min="41" max="41" width="12.125" hidden="1" customWidth="1"/>
    <col min="42" max="43" width="13.625" hidden="1" customWidth="1"/>
    <col min="44" max="44" width="12.25" hidden="1" customWidth="1"/>
    <col min="45" max="45" width="12.875" hidden="1" customWidth="1"/>
    <col min="46" max="46" width="14.75" hidden="1" customWidth="1"/>
    <col min="47" max="47" width="16.375" hidden="1" customWidth="1"/>
    <col min="48" max="52" width="12" hidden="1" customWidth="1"/>
    <col min="53" max="53" width="12.125" hidden="1" customWidth="1"/>
    <col min="54" max="54" width="12.375" hidden="1" customWidth="1"/>
    <col min="55" max="55" width="11.25" hidden="1" customWidth="1"/>
    <col min="56" max="56" width="12.125" hidden="1" customWidth="1"/>
    <col min="57" max="57" width="11.75" hidden="1" customWidth="1"/>
    <col min="58" max="58" width="11.25" hidden="1" customWidth="1"/>
    <col min="59" max="87" width="0" hidden="1" customWidth="1"/>
    <col min="88" max="88" width="10.25" customWidth="1"/>
  </cols>
  <sheetData>
    <row r="1" spans="3:30" ht="18.75" customHeight="1" x14ac:dyDescent="0.25">
      <c r="C1" s="210" t="s">
        <v>25</v>
      </c>
      <c r="D1" s="211"/>
      <c r="E1" s="211"/>
      <c r="F1" s="211"/>
      <c r="G1" s="211"/>
      <c r="H1" s="211"/>
      <c r="I1" s="211"/>
      <c r="J1" s="211"/>
      <c r="K1" s="212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3:30" ht="29.25" customHeight="1" thickBot="1" x14ac:dyDescent="0.3">
      <c r="C2" s="213"/>
      <c r="D2" s="214"/>
      <c r="E2" s="214"/>
      <c r="F2" s="214"/>
      <c r="G2" s="214"/>
      <c r="H2" s="214"/>
      <c r="I2" s="214"/>
      <c r="J2" s="214"/>
      <c r="K2" s="215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</row>
    <row r="3" spans="3:30" ht="19.5" x14ac:dyDescent="0.25">
      <c r="C3" s="231" t="s">
        <v>20</v>
      </c>
      <c r="D3" s="232"/>
      <c r="E3" s="232"/>
      <c r="F3" s="232"/>
      <c r="G3" s="233"/>
      <c r="H3" s="234"/>
      <c r="I3" s="235"/>
      <c r="J3" s="235"/>
      <c r="K3" s="236"/>
      <c r="L3" s="64"/>
      <c r="M3" s="64"/>
      <c r="N3" s="64" t="s">
        <v>83</v>
      </c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</row>
    <row r="4" spans="3:30" ht="19.5" customHeight="1" x14ac:dyDescent="0.25">
      <c r="C4" s="242" t="s">
        <v>22</v>
      </c>
      <c r="D4" s="220"/>
      <c r="E4" s="220"/>
      <c r="F4" s="220"/>
      <c r="G4" s="220"/>
      <c r="H4" s="223"/>
      <c r="I4" s="223"/>
      <c r="J4" s="223"/>
      <c r="K4" s="22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</row>
    <row r="5" spans="3:30" ht="39" customHeight="1" x14ac:dyDescent="0.25">
      <c r="C5" s="219" t="s">
        <v>192</v>
      </c>
      <c r="D5" s="237"/>
      <c r="E5" s="237"/>
      <c r="F5" s="237"/>
      <c r="G5" s="237"/>
      <c r="H5" s="243"/>
      <c r="I5" s="243"/>
      <c r="J5" s="243"/>
      <c r="K5" s="244"/>
      <c r="L5" s="64"/>
      <c r="M5" s="64"/>
      <c r="N5" s="64" t="s">
        <v>124</v>
      </c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</row>
    <row r="6" spans="3:30" ht="19.5" x14ac:dyDescent="0.25">
      <c r="C6" s="242" t="s">
        <v>96</v>
      </c>
      <c r="D6" s="220"/>
      <c r="E6" s="220"/>
      <c r="F6" s="220"/>
      <c r="G6" s="220"/>
      <c r="H6" s="225"/>
      <c r="I6" s="225"/>
      <c r="J6" s="225"/>
      <c r="K6" s="226"/>
      <c r="L6" s="64"/>
      <c r="M6" s="64"/>
      <c r="N6" s="64" t="s">
        <v>125</v>
      </c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</row>
    <row r="7" spans="3:30" ht="19.5" x14ac:dyDescent="0.25">
      <c r="C7" s="242" t="s">
        <v>23</v>
      </c>
      <c r="D7" s="220"/>
      <c r="E7" s="220"/>
      <c r="F7" s="220"/>
      <c r="G7" s="220"/>
      <c r="H7" s="225"/>
      <c r="I7" s="225"/>
      <c r="J7" s="225"/>
      <c r="K7" s="226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</row>
    <row r="8" spans="3:30" ht="19.5" x14ac:dyDescent="0.25">
      <c r="C8" s="242" t="s">
        <v>24</v>
      </c>
      <c r="D8" s="220"/>
      <c r="E8" s="220"/>
      <c r="F8" s="220"/>
      <c r="G8" s="220"/>
      <c r="H8" s="227"/>
      <c r="I8" s="227"/>
      <c r="J8" s="227"/>
      <c r="K8" s="228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</row>
    <row r="9" spans="3:30" ht="19.5" x14ac:dyDescent="0.25">
      <c r="C9" s="219" t="s">
        <v>87</v>
      </c>
      <c r="D9" s="220"/>
      <c r="E9" s="220"/>
      <c r="F9" s="220"/>
      <c r="G9" s="220"/>
      <c r="H9" s="229"/>
      <c r="I9" s="229"/>
      <c r="J9" s="229"/>
      <c r="K9" s="230"/>
      <c r="L9" s="64"/>
      <c r="M9" s="64"/>
      <c r="N9" s="64"/>
      <c r="O9" s="64"/>
      <c r="P9" s="64"/>
      <c r="Q9" s="64"/>
      <c r="R9" s="64"/>
      <c r="S9" s="64"/>
      <c r="T9" s="64" t="e">
        <f>IF(R10=#REF!,"Выберите категория грунта"," ")</f>
        <v>#REF!</v>
      </c>
      <c r="U9" s="64"/>
      <c r="V9" s="64"/>
      <c r="W9" s="64"/>
      <c r="X9" s="64"/>
      <c r="Y9" s="64"/>
      <c r="Z9" s="64"/>
      <c r="AA9" s="64"/>
      <c r="AB9" s="64"/>
      <c r="AC9" s="64"/>
      <c r="AD9" s="64"/>
    </row>
    <row r="10" spans="3:30" ht="20.25" thickBot="1" x14ac:dyDescent="0.3">
      <c r="C10" s="221" t="s">
        <v>21</v>
      </c>
      <c r="D10" s="222"/>
      <c r="E10" s="222"/>
      <c r="F10" s="222"/>
      <c r="G10" s="222"/>
      <c r="H10" s="187"/>
      <c r="I10" s="187"/>
      <c r="J10" s="187"/>
      <c r="K10" s="188"/>
      <c r="L10" s="64"/>
      <c r="M10" s="64"/>
      <c r="N10" s="64"/>
      <c r="O10" s="65"/>
      <c r="P10" s="66"/>
      <c r="Q10" s="66"/>
      <c r="R10" s="66"/>
      <c r="S10" s="66"/>
      <c r="T10" s="66"/>
      <c r="U10" s="65"/>
      <c r="V10" s="64"/>
      <c r="W10" s="64"/>
      <c r="X10" s="64"/>
      <c r="Y10" s="64"/>
      <c r="Z10" s="64"/>
      <c r="AA10" s="64"/>
      <c r="AB10" s="64"/>
      <c r="AC10" s="64"/>
      <c r="AD10" s="64"/>
    </row>
    <row r="11" spans="3:30" ht="22.5" hidden="1" customHeight="1" x14ac:dyDescent="0.25">
      <c r="C11" s="25"/>
      <c r="D11" s="217" t="s">
        <v>86</v>
      </c>
      <c r="E11" s="217"/>
      <c r="F11" s="217"/>
      <c r="G11" s="217" t="s">
        <v>85</v>
      </c>
      <c r="H11" s="217"/>
      <c r="I11" s="217"/>
      <c r="J11" s="48" t="s">
        <v>84</v>
      </c>
      <c r="K11" s="26" t="s">
        <v>95</v>
      </c>
      <c r="L11" s="67"/>
      <c r="M11" s="68" t="s">
        <v>92</v>
      </c>
      <c r="N11" s="68" t="s">
        <v>93</v>
      </c>
      <c r="O11" s="68" t="s">
        <v>94</v>
      </c>
      <c r="P11" s="68" t="s">
        <v>82</v>
      </c>
      <c r="Q11" s="68" t="s">
        <v>98</v>
      </c>
      <c r="R11" s="68" t="s">
        <v>99</v>
      </c>
      <c r="S11" s="68" t="s">
        <v>101</v>
      </c>
      <c r="T11" s="68" t="s">
        <v>111</v>
      </c>
      <c r="U11" s="64"/>
      <c r="V11" s="64"/>
      <c r="W11" s="64"/>
      <c r="X11" s="64"/>
      <c r="Y11" s="64"/>
      <c r="Z11" s="64"/>
      <c r="AA11" s="64"/>
      <c r="AB11" s="64"/>
      <c r="AC11" s="64"/>
      <c r="AD11" s="64"/>
    </row>
    <row r="12" spans="3:30" ht="47.25" hidden="1" customHeight="1" thickBot="1" x14ac:dyDescent="0.3">
      <c r="C12" s="27" t="s">
        <v>184</v>
      </c>
      <c r="D12" s="218" t="s">
        <v>46</v>
      </c>
      <c r="E12" s="218"/>
      <c r="F12" s="218"/>
      <c r="G12" s="218" t="s">
        <v>65</v>
      </c>
      <c r="H12" s="218"/>
      <c r="I12" s="218"/>
      <c r="J12" s="46" t="s">
        <v>30</v>
      </c>
      <c r="K12" s="28">
        <v>0.5</v>
      </c>
      <c r="L12" s="67"/>
      <c r="M12" s="69" t="e">
        <f>IF(AND(K12&gt;0,D12&lt;&gt;0,G12&lt;&gt;0,J12&lt;&gt;0),VLOOKUP($H$4,O48:S60,2,0),0)</f>
        <v>#N/A</v>
      </c>
      <c r="N12" s="69" t="e">
        <f>IF(OR(D12=0,G12=0,J12=0,G12=#REF!),0,IF(D12=Q31,VLOOKUP($H$4,O68:AA80,IF(AND(G12=Q32,J12=P66),2,IF(AND(G12=Q33,J12=P66),3,IF(AND(G12=Q32,J12=R66),4,IF(AND(G12=Q33,J12=R66),5,IF(AND(G12=Q32,J12=T66),6,IF(AND(G12=Q33,J12=T66),7,IF(AND(G2=Q32,J12=V66),8,IF(AND(G12=Q33,J12=V66),9,IF(AND(G12=Q32,J12=X66),10,IF(AND(G12=Q33,J12=X66),11,IF(AND(G12=Q32,J12=Z66),12,IF(AND(G12=Q33,J12=Z66),13,0))))))))))))),0))</f>
        <v>#REF!</v>
      </c>
      <c r="O12" s="69" t="e">
        <f>IF(OR(D12=0,G12=0,J12=0,G12=#REF!),0,IF(D12=P31,VLOOKUP($H$4,O85:U97,IF(AND(G12=P32,J12=P84),2,IF(AND(G12=P32,J12=Q84),3,IF(AND(G12=P32,J12=R84),4,IF(AND(G12=P32,J12=S84),5,IF(AND(G12=P32,J12=T84),6,IF(AND(G12=P32,J12=U84),7,0))))))),0))</f>
        <v>#REF!</v>
      </c>
      <c r="P12" s="69" t="e">
        <f>IF(G12=#REF!,VLOOKUP(H4,O103:T115,IF(J12=P102,2,IF(J12=Q102,3,IF(J12=R102,4,IF(J12=S102,5,IF(J12=T102,6))))),0),0)</f>
        <v>#REF!</v>
      </c>
      <c r="Q12" s="69">
        <f>IF(H9=P36,IF(H7=0,0,VLOOKUP(H4,O119:Z131,IF(H7&lt;40,2,IF(AND(99&lt;=H7,H7&lt;=40),3,IF(AND(100&lt;=H7,H7&lt;=399),4,IF(H7&lt;40,2,IF(AND(400&lt;=H7,H7&lt;=999),5,IF(AND(1000&lt;=H7,H7&lt;=1999),6,IF(AND(2000&lt;=H7,H7&lt;=2999),7,IF(AND(3000&lt;=H7,H7&lt;=3999),8,IF(AND(4000&lt;=H7,H7&lt;=4999),9,IF(AND(5000&lt;=H7,H7&lt;=9999),10,IF(AND(10000&lt;=H7,H7&lt;=19999),11,IF(AND(20000&lt;=H7,H7&lt;=29999),12,0)))))))))))))),0)</f>
        <v>0</v>
      </c>
      <c r="R12" s="69">
        <f>IF(H10=P36,VLOOKUP(H4,O134:P146,2),0)</f>
        <v>0</v>
      </c>
      <c r="S12" s="69">
        <f>IF(AND(H6&gt;0,D12&lt;&gt;0),VLOOKUP(H4,O149:Q161,IF(D12=Q31,2,IF(D12=P31,3)),0),0)</f>
        <v>0</v>
      </c>
      <c r="T12" s="69" t="e">
        <f>IF(AND(D12=Q31,OR(J12=W13,J12=W14)),VLOOKUP(H4,N168:AB180,2),IF(AND(D12=Q31,J12=X13),VLOOKUP(H4,N168:AB180,3),IF(AND(D12=Q31,J12=Y13),VLOOKUP(H4,N168:AB180,4),IF(AND(D12=Q31,J12=Z13),VLOOKUP(H4,N168:AB180,5),IF(AND(D12=Q31,J12=AA13),VLOOKUP(H4,N168:AB180,6),IF(AND(D12=Q31,J12=AB13),VLOOKUP(H4,N168:AB180,7),IF(AND(D12=Q31,J12=AC13),VLOOKUP(H4,N168:AB180,8),IF(AND(D12=P31,J12=W21),VLOOKUP(H4,N168:AB180,10),IF(AND(D12=Q31,J12=AD13),VLOOKUP(H4,N168:AB180,9),IF(AND(D12=P31,J12=X21),VLOOKUP(H4,N168:AB180,11),IF(AND(D12=P31,J12=Y21),VLOOKUP(H4,N168:AB180,12),IF(AND(D12=P31,J12=Z21),VLOOKUP(H4,N168:AB180,13),IF(AND(D12=P31,J12=AA21),VLOOKUP(H4,N168:AB180,14),IF(AND(D12=P31,J12=AB21),VLOOKUP(H4,N168:AB180,15),0))))))))))))))</f>
        <v>#N/A</v>
      </c>
      <c r="U12" s="64"/>
      <c r="V12" s="64"/>
      <c r="W12" s="70" t="s">
        <v>54</v>
      </c>
      <c r="X12" s="70" t="s">
        <v>55</v>
      </c>
      <c r="Y12" s="70" t="s">
        <v>56</v>
      </c>
      <c r="Z12" s="70" t="s">
        <v>57</v>
      </c>
      <c r="AA12" s="70" t="s">
        <v>58</v>
      </c>
      <c r="AB12" s="70" t="s">
        <v>36</v>
      </c>
      <c r="AC12" s="70" t="s">
        <v>37</v>
      </c>
      <c r="AD12" s="70" t="s">
        <v>38</v>
      </c>
    </row>
    <row r="13" spans="3:30" ht="20.25" hidden="1" thickBot="1" x14ac:dyDescent="0.3">
      <c r="C13" s="207"/>
      <c r="D13" s="207"/>
      <c r="E13" s="207"/>
      <c r="F13" s="207"/>
      <c r="G13" s="207"/>
      <c r="H13" s="207"/>
      <c r="I13" s="207"/>
      <c r="J13" s="207"/>
      <c r="K13" s="207"/>
      <c r="L13" s="64"/>
      <c r="M13" s="71" t="e">
        <f>M12</f>
        <v>#N/A</v>
      </c>
      <c r="N13" s="71" t="str">
        <f>IFERROR(N12*K12,"выберите корректные параметры")</f>
        <v>выберите корректные параметры</v>
      </c>
      <c r="O13" s="71" t="str">
        <f>IFERROR(O12*K12,"не правильно заданы параметры")</f>
        <v>не правильно заданы параметры</v>
      </c>
      <c r="P13" s="71" t="str">
        <f>IFERROR(P12*K12,"не правильно заданы параметры")</f>
        <v>не правильно заданы параметры</v>
      </c>
      <c r="Q13" s="72">
        <f>Q12*H7</f>
        <v>0</v>
      </c>
      <c r="R13" s="71">
        <f>R12*H7</f>
        <v>0</v>
      </c>
      <c r="S13" s="71">
        <f>S12*U17</f>
        <v>0</v>
      </c>
      <c r="T13" s="71" t="e">
        <f>IF(G12=#REF!,"врезка не может быть осуществлена при бестраншейной прокладке",T12)</f>
        <v>#REF!</v>
      </c>
      <c r="U13" s="64"/>
      <c r="V13" s="73" t="s">
        <v>46</v>
      </c>
      <c r="W13" s="73" t="s">
        <v>30</v>
      </c>
      <c r="X13" s="73" t="s">
        <v>32</v>
      </c>
      <c r="Y13" s="73" t="s">
        <v>33</v>
      </c>
      <c r="Z13" s="73" t="s">
        <v>34</v>
      </c>
      <c r="AA13" s="73" t="s">
        <v>35</v>
      </c>
      <c r="AB13" s="70" t="s">
        <v>117</v>
      </c>
      <c r="AC13" s="70" t="s">
        <v>118</v>
      </c>
      <c r="AD13" s="70" t="s">
        <v>38</v>
      </c>
    </row>
    <row r="14" spans="3:30" ht="22.5" hidden="1" customHeight="1" x14ac:dyDescent="0.25">
      <c r="C14" s="45"/>
      <c r="D14" s="208" t="s">
        <v>86</v>
      </c>
      <c r="E14" s="208"/>
      <c r="F14" s="208"/>
      <c r="G14" s="208" t="s">
        <v>85</v>
      </c>
      <c r="H14" s="208"/>
      <c r="I14" s="208"/>
      <c r="J14" s="48" t="s">
        <v>84</v>
      </c>
      <c r="K14" s="26" t="s">
        <v>95</v>
      </c>
      <c r="L14" s="64"/>
      <c r="M14" s="69" t="s">
        <v>92</v>
      </c>
      <c r="N14" s="69" t="s">
        <v>93</v>
      </c>
      <c r="O14" s="69" t="s">
        <v>94</v>
      </c>
      <c r="P14" s="69" t="s">
        <v>82</v>
      </c>
      <c r="Q14" s="69" t="s">
        <v>98</v>
      </c>
      <c r="R14" s="69" t="s">
        <v>99</v>
      </c>
      <c r="S14" s="69" t="s">
        <v>101</v>
      </c>
      <c r="T14" s="69" t="s">
        <v>111</v>
      </c>
      <c r="U14" s="64"/>
      <c r="V14" s="64"/>
      <c r="W14" s="73" t="s">
        <v>31</v>
      </c>
      <c r="X14" s="74"/>
      <c r="Y14" s="64"/>
      <c r="Z14" s="64"/>
      <c r="AA14" s="64"/>
      <c r="AB14" s="64"/>
      <c r="AC14" s="64"/>
      <c r="AD14" s="64"/>
    </row>
    <row r="15" spans="3:30" ht="45" hidden="1" customHeight="1" thickBot="1" x14ac:dyDescent="0.3">
      <c r="C15" s="60" t="s">
        <v>183</v>
      </c>
      <c r="D15" s="209" t="s">
        <v>49</v>
      </c>
      <c r="E15" s="209"/>
      <c r="F15" s="209"/>
      <c r="G15" s="209" t="s">
        <v>65</v>
      </c>
      <c r="H15" s="209"/>
      <c r="I15" s="209"/>
      <c r="J15" s="61" t="s">
        <v>40</v>
      </c>
      <c r="K15" s="62"/>
      <c r="L15" s="64"/>
      <c r="M15" s="69">
        <f>IF(AND(K15&gt;0,D15&lt;&gt;0,G15&lt;&gt;0,J15&lt;&gt;0),VLOOKUP($H$4,O48:S60,2,0),0)</f>
        <v>0</v>
      </c>
      <c r="N15" s="69" t="e">
        <f>IF(OR(D15=0,G15=0,J15=0,G15=#REF!),0,IF(D15=Q31,VLOOKUP($H$4,O68:AA80,IF(AND(G15=Q32,J15=P66),2,IF(AND(G15=Q33,J15=P66),3,IF(AND(G15=Q32,J15=R66),4,IF(AND(G15=Q33,J15=R66),5,IF(AND(G15=Q32,J15=T66),6,IF(AND(G15=Q33,J15=T66),7,IF(AND(G15=Q32,J15=V66),8,IF(AND(G15=Q33,J15=V66),9,IF(AND(G15=Q32,J15=X66),10,IF(AND(G15=Q33,J15=X66),11,IF(AND(G15=Q32,J15=Z66),12,IF(AND(G15=Q33,J15=Z66),13,0))))))))))))),0))</f>
        <v>#REF!</v>
      </c>
      <c r="O15" s="69" t="e">
        <f>IF(OR(D15=0,G15=0,J15=0,G15=#REF!),0,IF(D15=P31,VLOOKUP($H$4,O85:U97,IF(AND(G15=P32,J15=P84),2,IF(AND(G15=P32,J15=Q84),3,IF(AND(G15=P32,J15=R84),4,IF(AND(G15=P32,J15=S84),5,IF(AND(G15=P32,J15=T84),6,IF(AND(G15=P32,J15=U84),7,0))))))),0))</f>
        <v>#REF!</v>
      </c>
      <c r="P15" s="69" t="e">
        <f>IF(G15=#REF!,VLOOKUP(H4,O103:T115,IF(J15=P102,2,IF(J15=Q102,3,IF(J15=R102,4,IF(J15=S102,5,IF(J15=T102,6))))),0),0)</f>
        <v>#REF!</v>
      </c>
      <c r="Q15" s="69">
        <f>IF(H9=P36,IF(H7=0,0,VLOOKUP(H4,O119:Z131,IF(H7&lt;40,2,IF(AND(99&lt;=H7,H7&lt;=40),3,IF(AND(100&lt;=H7,H7&lt;=399),4,IF(H7&lt;40,2,IF(AND(400&lt;=H7,H7&lt;=999),5,IF(AND(1000&lt;=H7,H7&lt;=1999),6,IF(AND(2000&lt;=H7,H7&lt;=2999),7,IF(AND(3000&lt;=H7,H7&lt;=3999),8,IF(AND(4000&lt;=H7,H7&lt;=4999),9,IF(AND(5000&lt;=H7,H7&lt;=9999),10,IF(AND(10000&lt;=H7,H7&lt;=19999),11,IF(AND(20000&lt;=H7,H7&lt;=29999),12,0)))))))))))))),0)</f>
        <v>0</v>
      </c>
      <c r="R15" s="69">
        <f>IF(H10=P36,VLOOKUP(H4,O134:P146,2),0)</f>
        <v>0</v>
      </c>
      <c r="S15" s="69">
        <f>IF(AND(H6&gt;0,D15&lt;&gt;0),VLOOKUP(H4,O149:Q161,IF(D15=Q31,2,IF(D15=P31,3)),0),0)</f>
        <v>0</v>
      </c>
      <c r="T15" s="69" t="e">
        <f>IF(AND(D15=Q31,OR(J15=W13,J15=W14)),VLOOKUP(H4,N168:AB180,2),IF(AND(D15=Q31,J15=X13),VLOOKUP(H4,N168:AB180,3),IF(AND(D15=Q31,J15=Y13),VLOOKUP(H4,N168:AB180,4),IF(AND(D15=Q31,J15=Z13),VLOOKUP(H4,N168:AB180,5),IF(AND(D15=Q31,J15=AA13),VLOOKUP(H4,N168:AB180,6),IF(AND(D15=Q31,J15=AB13),VLOOKUP(H4,N168:AB180,7),IF(AND(D15=Q31,J15=AC13),VLOOKUP(H4,N168:AB180,8),IF(AND(D15=P31,J15=W21),VLOOKUP(H4,N168:AB180,10),IF(AND(D15=Q31,J15=AD13),VLOOKUP(H4,N168:AB180,9),IF(AND(D15=P31,J15=X21),VLOOKUP(H4,N168:AB180,11),IF(AND(D15=P31,J15=Y21),VLOOKUP(H4,N168:AB180,12),IF(AND(D15=P31,J15=Z21),VLOOKUP(H4,N168:AB180,13),IF(AND(D15=P31,J15=AA21),VLOOKUP(H4,N168:AB180,14),IF(AND(D15=P31,J15=AB21),VLOOKUP(H4,N168:AB180,15),0))))))))))))))</f>
        <v>#N/A</v>
      </c>
      <c r="U15" s="64"/>
      <c r="V15" s="64"/>
      <c r="W15" s="64"/>
      <c r="X15" s="64"/>
      <c r="Y15" s="64"/>
      <c r="Z15" s="64"/>
      <c r="AA15" s="64"/>
      <c r="AB15" s="64"/>
      <c r="AC15" s="64"/>
      <c r="AD15" s="64"/>
    </row>
    <row r="16" spans="3:30" ht="34.5" customHeight="1" x14ac:dyDescent="0.25">
      <c r="C16" s="169" t="str">
        <f>IF(OR(J47=M30,J47=M31),"При данных условиях подключения заявитель относится к льготной категории!!!","")</f>
        <v/>
      </c>
      <c r="D16" s="169"/>
      <c r="E16" s="169"/>
      <c r="F16" s="169"/>
      <c r="G16" s="169"/>
      <c r="H16" s="169"/>
      <c r="I16" s="169"/>
      <c r="J16" s="169"/>
      <c r="K16" s="169"/>
      <c r="L16" s="64"/>
      <c r="M16" s="71">
        <f>M15</f>
        <v>0</v>
      </c>
      <c r="N16" s="71" t="str">
        <f>IFERROR(N15*K15,"не правильно заданы параметры")</f>
        <v>не правильно заданы параметры</v>
      </c>
      <c r="O16" s="71" t="str">
        <f>IFERROR(O15*K15,"не правильно заданы параметры")</f>
        <v>не правильно заданы параметры</v>
      </c>
      <c r="P16" s="71" t="str">
        <f>IFERROR(P15*K15,"не правильно заданы параметры")</f>
        <v>не правильно заданы параметры</v>
      </c>
      <c r="Q16" s="71">
        <f>Q15*H7</f>
        <v>0</v>
      </c>
      <c r="R16" s="71">
        <f>R15*H7</f>
        <v>0</v>
      </c>
      <c r="S16" s="71">
        <f>S15*U17</f>
        <v>0</v>
      </c>
      <c r="T16" s="71" t="e">
        <f>IF(G15=#REF!,"врезка не может быть осуществлена при бестраншейной прокладке",T15)</f>
        <v>#REF!</v>
      </c>
      <c r="U16" s="64"/>
      <c r="V16" s="73" t="s">
        <v>49</v>
      </c>
      <c r="W16" s="73"/>
      <c r="X16" s="64"/>
      <c r="Y16" s="73"/>
      <c r="Z16" s="73"/>
      <c r="AA16" s="64"/>
      <c r="AB16" s="64"/>
      <c r="AC16" s="64"/>
      <c r="AD16" s="64"/>
    </row>
    <row r="17" spans="3:34" ht="28.5" customHeight="1" x14ac:dyDescent="0.25">
      <c r="C17" s="186" t="str">
        <f>IF(C16="При данных условиях подключения заявитель относится к льготной категории!!!","Плата за технологическое присоединение (Птп) составит","")</f>
        <v/>
      </c>
      <c r="D17" s="186"/>
      <c r="E17" s="186"/>
      <c r="F17" s="186"/>
      <c r="G17" s="186"/>
      <c r="H17" s="186"/>
      <c r="I17" s="166" t="str">
        <f>IF(C17="Плата за технологическое присоединение (Птп) составит",J47,"")</f>
        <v/>
      </c>
      <c r="J17" s="167" t="str">
        <f>IF(C17="Плата за технологическое присоединение (Птп) составит","руб с учетом НДС","")</f>
        <v/>
      </c>
      <c r="L17" s="64"/>
      <c r="M17" s="75" t="s">
        <v>54</v>
      </c>
      <c r="N17" s="67" t="s">
        <v>205</v>
      </c>
      <c r="O17" s="67" t="s">
        <v>206</v>
      </c>
      <c r="P17" s="64"/>
      <c r="Q17" s="64" t="e">
        <f ca="1">INDIRECT(IF(AND(D12=Q31,OR(G12=Q32,G12=Q33)),SUBSTITUTE($R$31," ","_"),IF(AND(D12=Q31,G12=#REF!),SUBSTITUTE($T$31," ","_"),IF(AND(D12=P31,G12=P32),SUBSTITUTE($S$31," ","_"),IF(AND(D12=P31,G12=#REF!),SUBSTITUTE($U$31," ","_"),0)))))</f>
        <v>#VALUE!</v>
      </c>
      <c r="R17" s="64"/>
      <c r="S17" s="64"/>
      <c r="T17" s="76" t="s">
        <v>105</v>
      </c>
      <c r="U17" s="75">
        <f>IF(H6=0,0,IF(AND(1&lt;=H6,H6&lt;=5),U18,IF(AND(6&lt;=H6,H6&lt;=10),U19,IF(AND(11&lt;=H6,H6&lt;=30),U20,IF(AND(31&lt;=H6,H6&lt;=100),U21,IF(H6&gt;100,U22,0))))))</f>
        <v>0</v>
      </c>
      <c r="V17" s="64"/>
      <c r="W17" s="64"/>
      <c r="X17" s="64"/>
      <c r="Y17" s="64"/>
      <c r="Z17" s="64"/>
      <c r="AA17" s="64"/>
      <c r="AB17" s="64"/>
      <c r="AC17" s="64"/>
      <c r="AD17" s="64"/>
    </row>
    <row r="18" spans="3:34" ht="64.5" customHeight="1" x14ac:dyDescent="0.25">
      <c r="C18" s="170"/>
      <c r="D18" s="170"/>
      <c r="E18" s="170"/>
      <c r="F18" s="170"/>
      <c r="G18" s="170"/>
      <c r="H18" s="170"/>
      <c r="I18" s="170"/>
      <c r="J18" s="170"/>
      <c r="K18" s="170"/>
      <c r="L18" s="64"/>
      <c r="M18" s="77" t="s">
        <v>28</v>
      </c>
      <c r="N18" s="67">
        <f>IF(OR(J12=R32,J12=R33,J12=T32,J12=T33),100,IF(OR(J12=R34,J12=R35,J12=R36,J12=R37,J12=S32,J12=S33,J12=S34,J12=S35,J12=S36,J12=S37,J12=T34,J12=U33,J12=U32),101,0))</f>
        <v>100</v>
      </c>
      <c r="O18" s="67">
        <f>IF(AND(K12*1000&gt;=1,K12*1000&lt;=100),1,IF(AND(K12*1000&gt;=101,K12*1000&lt;=500),2,IF(AND(K12*1000&gt;=501,K12*1000&lt;=1000),3,IF(AND(K12*1000&gt;=1001,K12*1000&lt;=2000),4,IF(AND(K12*1000&gt;=2001,K12*1000&lt;=3000),5,IF(AND(K12*1000&gt;=3001,K12*1000&lt;=4000),6,IF(AND(K12*1000&gt;=4001,K12*1000&lt;=5000),7,IF(K12*1000&gt;=5001,8,0))))))))</f>
        <v>2</v>
      </c>
      <c r="P18" s="78"/>
      <c r="Q18" s="78"/>
      <c r="R18" s="78"/>
      <c r="S18" s="78"/>
      <c r="T18" s="76" t="s">
        <v>106</v>
      </c>
      <c r="U18" s="75">
        <v>1</v>
      </c>
      <c r="V18" s="64"/>
      <c r="W18" s="78"/>
      <c r="X18" s="64"/>
      <c r="Y18" s="64"/>
      <c r="Z18" s="64"/>
      <c r="AA18" s="64"/>
      <c r="AB18" s="64"/>
      <c r="AC18" s="64"/>
      <c r="AD18" s="64"/>
    </row>
    <row r="19" spans="3:34" x14ac:dyDescent="0.25">
      <c r="C19" s="63"/>
      <c r="D19" s="63"/>
      <c r="E19" s="63"/>
      <c r="F19" s="63"/>
      <c r="G19" s="63"/>
      <c r="H19" s="63"/>
      <c r="I19" s="63"/>
      <c r="J19" s="63"/>
      <c r="K19" s="63"/>
      <c r="L19" s="64"/>
      <c r="M19" s="64" t="s">
        <v>17</v>
      </c>
      <c r="N19" s="67">
        <f>IF(OR(J15=R32,J15=R33,J15=T32,J15=T33),100,IF(OR(J15=R34,J15=R35,J15=R36,J15=R37,J15=S32,J15=S33,J15=S34,J15=S35,J15=S36,J15=S37,J15=T34,J15=U33,J15=U32),101,0))</f>
        <v>101</v>
      </c>
      <c r="O19" s="67">
        <f>IF(AND(K15*1000&gt;=1,K15*1000&lt;=100),1,IF(AND(K15*1000&gt;=101,K15*1000&lt;=500),2,IF(AND(K15*1000&gt;=501,K15*1000&lt;=1000),3,IF(AND(K15*1000&gt;=1001,K15*1000&lt;=2000),4,IF(AND(K15*1000&gt;=2001,K15*1000&lt;=3000),5,IF(AND(K15*1000&gt;=3001,K15*1000&lt;=4000),6,IF(AND(K15*1000&gt;=4001,K15*1000&lt;=5000),7,IF(K15*1000&gt;=5001,8,0))))))))</f>
        <v>0</v>
      </c>
      <c r="P19" s="64"/>
      <c r="Q19" s="64"/>
      <c r="R19" s="75"/>
      <c r="S19" s="64"/>
      <c r="T19" s="76" t="s">
        <v>107</v>
      </c>
      <c r="U19" s="75">
        <v>1.5</v>
      </c>
      <c r="V19" s="64"/>
      <c r="W19" s="64"/>
      <c r="X19" s="64"/>
      <c r="Y19" s="64"/>
      <c r="Z19" s="64"/>
      <c r="AA19" s="64"/>
      <c r="AB19" s="64"/>
      <c r="AC19" s="64"/>
      <c r="AD19" s="64"/>
    </row>
    <row r="20" spans="3:34" ht="15.75" customHeight="1" x14ac:dyDescent="0.25">
      <c r="C20" s="63"/>
      <c r="D20" s="63"/>
      <c r="E20" s="63"/>
      <c r="F20" s="63"/>
      <c r="G20" s="63"/>
      <c r="H20" s="63"/>
      <c r="I20" s="63"/>
      <c r="J20" s="63"/>
      <c r="K20" s="63"/>
      <c r="L20" s="64"/>
      <c r="M20" s="64" t="s">
        <v>197</v>
      </c>
      <c r="N20" s="64"/>
      <c r="O20" s="64"/>
      <c r="P20" s="64"/>
      <c r="Q20" s="64"/>
      <c r="R20" s="64" t="s">
        <v>116</v>
      </c>
      <c r="S20" s="64"/>
      <c r="T20" s="76" t="s">
        <v>108</v>
      </c>
      <c r="U20" s="75">
        <v>3</v>
      </c>
      <c r="V20" s="64"/>
      <c r="W20" s="79" t="s">
        <v>40</v>
      </c>
      <c r="X20" s="79" t="s">
        <v>59</v>
      </c>
      <c r="Y20" s="79" t="s">
        <v>60</v>
      </c>
      <c r="Z20" s="79" t="s">
        <v>61</v>
      </c>
      <c r="AA20" s="79" t="s">
        <v>44</v>
      </c>
      <c r="AB20" s="79" t="s">
        <v>45</v>
      </c>
      <c r="AC20" s="64"/>
      <c r="AD20" s="64"/>
      <c r="AH20" s="33"/>
    </row>
    <row r="21" spans="3:34" ht="15.75" customHeight="1" x14ac:dyDescent="0.25">
      <c r="C21" s="63"/>
      <c r="D21" s="63"/>
      <c r="E21" s="63"/>
      <c r="F21" s="63"/>
      <c r="G21" s="63"/>
      <c r="H21" s="63"/>
      <c r="I21" s="63"/>
      <c r="J21" s="63"/>
      <c r="K21" s="63"/>
      <c r="L21" s="64"/>
      <c r="M21" s="64" t="s">
        <v>198</v>
      </c>
      <c r="N21" s="64">
        <v>1</v>
      </c>
      <c r="O21" s="64"/>
      <c r="P21" s="64" t="s">
        <v>236</v>
      </c>
      <c r="Q21" s="64"/>
      <c r="R21" s="64" t="s">
        <v>92</v>
      </c>
      <c r="S21" s="64"/>
      <c r="T21" s="76" t="s">
        <v>109</v>
      </c>
      <c r="U21" s="75">
        <v>4</v>
      </c>
      <c r="V21" s="64"/>
      <c r="W21" s="73" t="s">
        <v>40</v>
      </c>
      <c r="X21" s="73" t="s">
        <v>41</v>
      </c>
      <c r="Y21" s="73" t="s">
        <v>42</v>
      </c>
      <c r="Z21" s="73" t="s">
        <v>43</v>
      </c>
      <c r="AA21" s="73" t="s">
        <v>44</v>
      </c>
      <c r="AB21" s="73" t="s">
        <v>45</v>
      </c>
      <c r="AC21" s="64"/>
      <c r="AD21" s="64"/>
      <c r="AH21" s="1"/>
    </row>
    <row r="22" spans="3:34" ht="93" customHeight="1" x14ac:dyDescent="0.25">
      <c r="C22" s="63"/>
      <c r="D22" s="63"/>
      <c r="E22" s="63"/>
      <c r="F22" s="63"/>
      <c r="G22" s="63"/>
      <c r="H22" s="63"/>
      <c r="I22" s="63"/>
      <c r="J22" s="63"/>
      <c r="K22" s="63"/>
      <c r="L22" s="64"/>
      <c r="M22" s="80" t="s">
        <v>199</v>
      </c>
      <c r="N22" s="64">
        <v>2</v>
      </c>
      <c r="O22" s="64"/>
      <c r="P22" s="64" t="s">
        <v>218</v>
      </c>
      <c r="Q22" s="64"/>
      <c r="R22" s="64" t="s">
        <v>69</v>
      </c>
      <c r="S22" s="64">
        <f>IF(OR(Q10=0,R10=0,S10=0),0,IF(Q10=Q31,VLOOKUP($H$4,O68:U69,IF(AND(R10=Q32,S10=P66),2,IF(AND(R10=Q33,S10=P66),3,0))),0))</f>
        <v>0</v>
      </c>
      <c r="T22" s="76" t="s">
        <v>110</v>
      </c>
      <c r="U22" s="75">
        <v>5</v>
      </c>
      <c r="V22" s="64"/>
      <c r="W22" s="64"/>
      <c r="X22" s="67" t="s">
        <v>220</v>
      </c>
      <c r="Y22" s="67" t="s">
        <v>221</v>
      </c>
      <c r="Z22" s="64"/>
      <c r="AA22" s="64"/>
      <c r="AB22" s="64"/>
      <c r="AC22" s="64"/>
      <c r="AD22" s="64"/>
    </row>
    <row r="23" spans="3:34" ht="55.5" customHeight="1" x14ac:dyDescent="0.25">
      <c r="C23" s="171" t="s">
        <v>211</v>
      </c>
      <c r="D23" s="171"/>
      <c r="E23" s="171"/>
      <c r="F23" s="171"/>
      <c r="G23" s="49" t="s">
        <v>85</v>
      </c>
      <c r="H23" s="49" t="s">
        <v>207</v>
      </c>
      <c r="I23" s="49" t="s">
        <v>208</v>
      </c>
      <c r="J23" s="49" t="s">
        <v>210</v>
      </c>
      <c r="K23" s="49" t="s">
        <v>209</v>
      </c>
      <c r="L23" s="64"/>
      <c r="M23" s="64" t="s">
        <v>200</v>
      </c>
      <c r="N23" s="64">
        <v>3</v>
      </c>
      <c r="O23" s="64" t="e">
        <f ca="1">INDIRECT(IF(AND(D15=Q31,OR(G15=Q32,G15=Q33)),SUBSTITUTE($R$31," ","_"),IF(AND(D15=Q31,G15=#REF!),SUBSTITUTE($T$31," ","_"),IF(AND(D15=P31,G15=P32),SUBSTITUTE($S$31," ","_"),IF(AND(D15=P31,G15=#REF!),SUBSTITUTE($U$31," ","_"),0)))))</f>
        <v>#REF!</v>
      </c>
      <c r="P23" s="64" t="s">
        <v>219</v>
      </c>
      <c r="Q23" s="64" t="s">
        <v>116</v>
      </c>
      <c r="R23" s="64" t="s">
        <v>70</v>
      </c>
      <c r="S23" s="64">
        <f>IF(OR(Q10=0,R10=0,S10=0),0,IF(Q10=P31,VLOOKUP($H$4,O85:U86,IF(AND(R10=P32,S10=P84),2,IF(AND(R10=P32,S10=Q84),3,0)))))</f>
        <v>0</v>
      </c>
      <c r="T23" s="64"/>
      <c r="U23" s="64"/>
      <c r="V23" s="64"/>
      <c r="W23" s="64"/>
      <c r="X23" s="70" t="s">
        <v>54</v>
      </c>
      <c r="Y23" s="79" t="s">
        <v>40</v>
      </c>
      <c r="Z23" s="64"/>
      <c r="AA23" s="64"/>
      <c r="AB23" s="64"/>
      <c r="AC23" s="64"/>
      <c r="AD23" s="64"/>
    </row>
    <row r="24" spans="3:34" ht="71.25" customHeight="1" x14ac:dyDescent="0.25">
      <c r="C24" s="171"/>
      <c r="D24" s="171"/>
      <c r="E24" s="171"/>
      <c r="F24" s="171"/>
      <c r="G24" s="47"/>
      <c r="H24" s="47"/>
      <c r="I24" s="47"/>
      <c r="J24" s="140">
        <f>IFERROR(IF(OR(G24=0,I24=0,G24=Q34,I24=R38),0,VLOOKUP($H$4,O48:AU61,IF(AND(G24=Q32,I24=P44,H24=P45),2,IF(AND(G24=Q32,I24=P44,H24=Q45),3,IF(AND(G24=Q32,I24=P44,H24=R45),4,IF(AND(G24=Q32,I24=P44,H24=S45),5,IF(AND(G24=Q32,I24=P44,H24=T45),6,IF(AND(G24=Q32,I24=P44,H24=U45),7,IF(AND(G24=Q32,I24=P44,H24=V45),8,IF(AND(G24=Q32,I24=P44,H24=W45),9,IF(AND(G24=Q32,I24=X44,H24=P45),10,IF(AND(G24=Q32,I24=X44,H24=Q45),11,IF(AND(G24=Q32,I24=X44,H24=R45),12,IF(AND(G24=Q32,I24=X44,H24=S45),13,IF(AND(G24=Q32,I24=X44,H24=T45),14,IF(AND(G24=Q32,I24=X44,H24=U45),15,IF(AND(G24=Q32,I24=X44,H24=V45),16,IF(AND(G24=Q32,I24=X44,H24=W45),17,IF(AND(G24=Q33,I24=P44,H24=P45),18,IF(AND(G24=Q33,I24=P44,H24=Q45),19,IF(AND(G24=Q33,I24=P44,H24=R45),20,IF(AND(G24=Q33,I24=P44,H24=S45),21,IF(AND(G24=Q33,I24=P44,H24=T45),22,IF(AND(G24=Q33,I24=P44,H24=U45),23,IF(AND(G24=Q33,I24=P44,H24=V45),24,IF(AND(G24=Q33,I24=P44,H24=W45),25,IF(AND(G24=Q33,I24=X44,H24=P45),26,IF(AND(G24=Q33,I24=X44,H24=Q45),27,IF(AND(G24=Q33,I24=X44,H24=R45),28,IF(AND(G24=Q33,I24=X44,H24=S45),29,IF(AND(G24=Q33,I24=X44,H24=T45),30,IF(AND(G24=Q33,I24=X44,H24=U45),31,IF(AND(G24=Q33,I24=X44,H24=V45),32,IF(AND(G24=Q33,I24=X44,H24=W45),33,)))))))))))))))))))))))))))))))))),"укажите корректные параметры")</f>
        <v>0</v>
      </c>
      <c r="K24" s="196">
        <f>IFERROR(IF(AND(H24=H25,I24=I25,G24=G25),J24,J24+J25),"укажите корректные параметры")</f>
        <v>0</v>
      </c>
      <c r="L24" s="81"/>
      <c r="M24" s="64" t="s">
        <v>201</v>
      </c>
      <c r="N24" s="64">
        <v>4</v>
      </c>
      <c r="O24" s="64" t="e">
        <f ca="1">INDIRECT(IF(AND(#REF!=AB42,OR(Q27=AB45,Q27=AB46)),SUBSTITUTE($R$31," ","_"),IF(AND(#REF!=AB42,Q27=AB47),SUBSTITUTE($T$31," ","_"),IF(AND(#REF!=AA42,Q27=AA45),SUBSTITUTE($S$31," ","_"),IF(AND(#REF!=AA42,Q27=AA46),SUBSTITUTE($U$31," ","_"),0)))))</f>
        <v>#REF!</v>
      </c>
      <c r="Q24" s="64"/>
      <c r="R24" s="64" t="s">
        <v>82</v>
      </c>
      <c r="S24" s="64" t="e">
        <f>IF(AND(OR(Q10=0,R10=0,S10=0),R10=#REF!),0,IF(AND(OR(Q10=P31,Q10=Q31),R10=#REF!),VLOOKUP($H$4,O103:T103,IF(S10=P102,2,IF(S10=Q102,3,0)))))</f>
        <v>#REF!</v>
      </c>
      <c r="T24" s="64"/>
      <c r="U24" s="64"/>
      <c r="V24" s="64"/>
      <c r="W24" s="64"/>
      <c r="X24" s="70" t="s">
        <v>32</v>
      </c>
      <c r="Y24" s="79" t="s">
        <v>59</v>
      </c>
      <c r="Z24" s="64"/>
      <c r="AA24" s="64"/>
      <c r="AB24" s="64"/>
      <c r="AC24" s="64"/>
      <c r="AD24" s="64"/>
    </row>
    <row r="25" spans="3:34" ht="57.75" customHeight="1" x14ac:dyDescent="0.25">
      <c r="C25" s="171"/>
      <c r="D25" s="171"/>
      <c r="E25" s="171"/>
      <c r="F25" s="171"/>
      <c r="G25" s="100"/>
      <c r="H25" s="101"/>
      <c r="I25" s="101"/>
      <c r="J25" s="56">
        <f>IFERROR(IF(OR(G25=0,I25=0,G25=Q34,I25=R38),0,VLOOKUP($H$4,O48:AU61,IF(AND(G25=Q32,I25=P44,H25=P45),2,IF(AND(G25=Q32,I25=P44,H25=Q45),3,IF(AND(G25=Q32,I25=P44,H25=R45),4,IF(AND(G25=Q32,I25=P44,H25=S45),5,IF(AND(G25=Q32,I25=P44,H25=T45),6,IF(AND(G25=Q32,I25=P44,H25=U45),7,IF(AND(G25=Q32,I25=P44,H25=V45),8,IF(AND(G25=Q32,I25=P44,H25=W45),9,IF(AND(G25=Q32,I25=X44,H25=P45),10,IF(AND(G25=Q32,I25=X44,H25=Q45),11,IF(AND(G25=Q32,I25=X44,H25=R45),12,IF(AND(G25=Q32,I25=X44,H25=S45),13,IF(AND(G25=Q32,I25=X44,H25=T45),14,IF(AND(G25=Q32,I25=X44,H25=U45),15,IF(AND(G25=Q32,I25=X44,H25=V45),16,IF(AND(G25=Q32,I25=X44,H25=W45),17,IF(AND(G25=Q33,I25=P44,H25=P45),18,IF(AND(G25=Q33,I25=P44,H25=Q45),19,IF(AND(G25=Q33,I25=P44,H25=R45),20,IF(AND(G25=Q33,I25=P44,H25=S45),21,IF(AND(G25=Q33,I25=P44,H25=T45),22,IF(AND(G25=Q33,I25=P44,H25=U45),23,IF(AND(G25=Q33,I25=P44,H25=V45),24,IF(AND(G25=Q33,I25=P44,H25=W45),25,IF(AND(G25=Q33,I25=X44,H25=P45),26,IF(AND(G25=Q33,I25=X44,H25=Q45),27,IF(AND(G25=Q33,I25=X44,H25=R45),28,IF(AND(G25=Q33,I25=X44,H25=S45),29,IF(AND(G25=Q33,I25=X44,H25=T45),30,IF(AND(G25=Q33,I25=X44,H25=U45),31,IF(AND(G25=Q33,I25=X44,H25=V45),32,IF(AND(G25=Q33,I25=X44,H25=W45),33,)))))))))))))))))))))))))))))))))),"укажите корректные параметры")</f>
        <v>0</v>
      </c>
      <c r="K25" s="196"/>
      <c r="L25" s="64"/>
      <c r="M25" s="64" t="s">
        <v>202</v>
      </c>
      <c r="N25" s="64">
        <v>5</v>
      </c>
      <c r="O25" s="64" t="s">
        <v>237</v>
      </c>
      <c r="Q25" s="64"/>
      <c r="R25" s="64"/>
      <c r="S25" s="64"/>
      <c r="T25" s="64"/>
      <c r="U25" s="64"/>
      <c r="V25" s="64"/>
      <c r="W25" s="64"/>
      <c r="X25" s="70" t="s">
        <v>56</v>
      </c>
      <c r="Y25" s="79" t="s">
        <v>60</v>
      </c>
      <c r="Z25" s="64"/>
      <c r="AA25" s="64"/>
      <c r="AB25" s="64"/>
      <c r="AC25" s="64"/>
      <c r="AD25" s="64"/>
    </row>
    <row r="26" spans="3:34" ht="39.75" customHeight="1" x14ac:dyDescent="0.25">
      <c r="C26" s="171" t="s">
        <v>212</v>
      </c>
      <c r="D26" s="171"/>
      <c r="E26" s="171"/>
      <c r="F26" s="171"/>
      <c r="G26" s="49" t="s">
        <v>85</v>
      </c>
      <c r="H26" s="49" t="s">
        <v>207</v>
      </c>
      <c r="I26" s="49" t="s">
        <v>208</v>
      </c>
      <c r="J26" s="49" t="s">
        <v>213</v>
      </c>
      <c r="K26" s="49" t="s">
        <v>209</v>
      </c>
      <c r="L26" s="64"/>
      <c r="M26" s="64" t="s">
        <v>203</v>
      </c>
      <c r="N26" s="64">
        <v>6</v>
      </c>
      <c r="O26" s="64" t="s">
        <v>235</v>
      </c>
      <c r="P26" s="73" t="s">
        <v>64</v>
      </c>
      <c r="Q26" s="82" t="s">
        <v>49</v>
      </c>
      <c r="R26" s="64"/>
      <c r="S26" s="64"/>
      <c r="T26" s="64"/>
      <c r="U26" s="64"/>
      <c r="V26" s="64"/>
      <c r="W26" s="64"/>
      <c r="X26" s="70" t="s">
        <v>57</v>
      </c>
      <c r="Y26" s="79" t="s">
        <v>61</v>
      </c>
      <c r="Z26" s="64"/>
      <c r="AA26" s="64"/>
      <c r="AB26" s="64"/>
      <c r="AC26" s="64"/>
      <c r="AD26" s="64"/>
    </row>
    <row r="27" spans="3:34" ht="45.75" customHeight="1" x14ac:dyDescent="0.25">
      <c r="C27" s="171"/>
      <c r="D27" s="171"/>
      <c r="E27" s="171"/>
      <c r="F27" s="171"/>
      <c r="G27" s="100"/>
      <c r="H27" s="100"/>
      <c r="I27" s="100"/>
      <c r="J27" s="56">
        <f>IFERROR(IF(OR(G27=0,I27=0,G27=Q34,I27=R38),0,VLOOKUP($H$4,O68:AA80,IF(AND(G27=Q32,I27=P66),2,IF(AND(G27=Q33,I27=P66),3,IF(AND(G27=Q32,I27=R66),4,IF(AND(G27=Q33,I27=R66),5,IF(AND(G27=Q32,I27=T66),6,IF(AND(G27=Q33,I27=T66),7,IF(AND(G27=Q32,I27=V66),8,IF(AND(G27=Q33,I27=V66),9,IF(AND(G27=Q32,I27=X66),10,IF(AND(G27=Q33,I27=X66),11,IF(AND(G27=Q32,I27=Z66),12,IF(AND(G27=Q33,I27=Z66),13,0)))))))))))))),"укажите корректные параметры")</f>
        <v>0</v>
      </c>
      <c r="K27" s="196">
        <f>IFERROR(H27*J27+J28*H28,"укажите корректные параметры")</f>
        <v>0</v>
      </c>
      <c r="L27" s="64"/>
      <c r="M27" s="64" t="s">
        <v>204</v>
      </c>
      <c r="N27" s="64">
        <v>7</v>
      </c>
      <c r="O27" s="64" t="s">
        <v>234</v>
      </c>
      <c r="P27" s="73" t="s">
        <v>65</v>
      </c>
      <c r="Q27" s="82" t="s">
        <v>46</v>
      </c>
      <c r="R27" s="64" t="e">
        <f ca="1">INDIRECT(IF($G$33=$Q$26,SUBSTITUTE($P$21," ","_"),IF($G$33=$Q$27,SUBSTITUTE($T$31," ","_"),0)))</f>
        <v>#REF!</v>
      </c>
      <c r="S27" s="64"/>
      <c r="T27" s="64"/>
      <c r="U27" s="64"/>
      <c r="V27" s="64"/>
      <c r="W27" s="64"/>
      <c r="X27" s="70" t="s">
        <v>58</v>
      </c>
      <c r="Y27" s="79" t="s">
        <v>44</v>
      </c>
      <c r="Z27" s="64"/>
      <c r="AA27" s="64"/>
      <c r="AB27" s="64"/>
      <c r="AC27" s="64"/>
      <c r="AD27" s="64"/>
    </row>
    <row r="28" spans="3:34" ht="37.5" customHeight="1" x14ac:dyDescent="0.25">
      <c r="C28" s="171"/>
      <c r="D28" s="171"/>
      <c r="E28" s="171"/>
      <c r="F28" s="171"/>
      <c r="G28" s="100"/>
      <c r="H28" s="100"/>
      <c r="I28" s="100"/>
      <c r="J28" s="56">
        <f>IF(OR(G28=0,I28=0,G28=Q34,I28=R38),0,VLOOKUP($H$4,O68:AA80,IF(AND(G28=Q32,I28=P66),2,IF(AND(G28=Q33,I28=P66),3,IF(AND(G28=Q32,I28=R66),4,IF(AND(G28=Q33,I28=R66),5,IF(AND(G28=Q32,I28=T66),6,IF(AND(G28=Q33,I28=T66),7,IF(AND(G28=Q32,I28=V66),8,IF(AND(G28=Q33,I28=V66),9,IF(AND(G28=Q32,I28=X66),10,IF(AND(G28=Q33,I28=X66),11,IF(AND(G28=Q32,I28=Z66),12,IF(AND(G28=Q33,I28=Z66),13,0))))))))))))))</f>
        <v>0</v>
      </c>
      <c r="K28" s="196"/>
      <c r="L28" s="64"/>
      <c r="M28" s="64" t="s">
        <v>17</v>
      </c>
      <c r="N28" s="64">
        <v>8</v>
      </c>
      <c r="O28" s="64"/>
      <c r="P28" s="73" t="s">
        <v>66</v>
      </c>
      <c r="Q28" s="73" t="s">
        <v>17</v>
      </c>
      <c r="R28" s="64"/>
      <c r="S28" s="64"/>
      <c r="T28" s="64"/>
      <c r="U28" s="64"/>
      <c r="V28" s="64"/>
      <c r="W28" s="64"/>
      <c r="X28" s="70" t="s">
        <v>36</v>
      </c>
      <c r="Y28" s="79" t="s">
        <v>45</v>
      </c>
      <c r="Z28" s="64"/>
      <c r="AA28" s="64"/>
      <c r="AB28" s="64"/>
      <c r="AC28" s="64"/>
      <c r="AD28" s="64"/>
    </row>
    <row r="29" spans="3:34" ht="42" customHeight="1" x14ac:dyDescent="0.25">
      <c r="C29" s="172" t="s">
        <v>214</v>
      </c>
      <c r="D29" s="172"/>
      <c r="E29" s="172"/>
      <c r="F29" s="172"/>
      <c r="G29" s="172"/>
      <c r="H29" s="49" t="s">
        <v>207</v>
      </c>
      <c r="I29" s="49" t="s">
        <v>208</v>
      </c>
      <c r="J29" s="49" t="s">
        <v>213</v>
      </c>
      <c r="K29" s="49" t="s">
        <v>209</v>
      </c>
      <c r="L29" s="64"/>
      <c r="M29" s="64" t="s">
        <v>18</v>
      </c>
      <c r="N29" s="64" t="s">
        <v>19</v>
      </c>
      <c r="O29" s="64"/>
      <c r="P29" s="73" t="s">
        <v>17</v>
      </c>
      <c r="Q29" s="64"/>
      <c r="R29" s="64"/>
      <c r="S29" s="64"/>
      <c r="T29" s="64"/>
      <c r="U29" s="64"/>
      <c r="V29" s="64"/>
      <c r="W29" s="64"/>
      <c r="X29" s="70" t="s">
        <v>37</v>
      </c>
      <c r="Y29" s="64"/>
      <c r="Z29" s="64"/>
      <c r="AA29" s="64"/>
      <c r="AB29" s="64"/>
      <c r="AC29" s="64"/>
      <c r="AD29" s="64"/>
    </row>
    <row r="30" spans="3:34" ht="39" customHeight="1" x14ac:dyDescent="0.25">
      <c r="C30" s="172"/>
      <c r="D30" s="172"/>
      <c r="E30" s="172"/>
      <c r="F30" s="172"/>
      <c r="G30" s="172"/>
      <c r="H30" s="100"/>
      <c r="I30" s="100"/>
      <c r="J30" s="56">
        <f>IF(OR(I30=0,I30=S38),0,VLOOKUP($H$4,O85:U97,IF(I30=P84,2,IF(I30=Q84,3,IF(I30=R84,4,IF(I30=S84,5,IF(I30=T84,6,IF(I30=U84,7,0))))))))</f>
        <v>0</v>
      </c>
      <c r="K30" s="196">
        <f>H30*J30+H31*J31</f>
        <v>0</v>
      </c>
      <c r="L30" s="64"/>
      <c r="M30" s="81">
        <v>26809.77</v>
      </c>
      <c r="N30" s="67" t="s">
        <v>126</v>
      </c>
      <c r="O30" s="64"/>
      <c r="P30" s="64"/>
      <c r="Q30" s="64"/>
      <c r="R30" s="64"/>
      <c r="S30" s="64"/>
      <c r="T30" s="64"/>
      <c r="U30" s="64"/>
      <c r="V30" s="64"/>
      <c r="W30" s="64"/>
      <c r="X30" s="70" t="s">
        <v>38</v>
      </c>
      <c r="Y30" s="64"/>
      <c r="Z30" s="64"/>
      <c r="AA30" s="64"/>
      <c r="AB30" s="64"/>
      <c r="AC30" s="64"/>
      <c r="AD30" s="64"/>
    </row>
    <row r="31" spans="3:34" ht="38.25" customHeight="1" x14ac:dyDescent="0.25">
      <c r="C31" s="172"/>
      <c r="D31" s="172"/>
      <c r="E31" s="172"/>
      <c r="F31" s="172"/>
      <c r="G31" s="172"/>
      <c r="H31" s="100"/>
      <c r="I31" s="100"/>
      <c r="J31" s="56">
        <f>IF(OR(I31=0,I31=S38),0,VLOOKUP($H$4,O85:U97,IF(I31=P84,2,IF(I31=Q84,3,IF(I31=R84,4,IF(I31=S84,5,IF(I31=T84,6,IF(I31=U84,7,0))))))))</f>
        <v>0</v>
      </c>
      <c r="K31" s="196"/>
      <c r="L31" s="64"/>
      <c r="M31" s="81">
        <v>55853.68</v>
      </c>
      <c r="N31" s="67" t="s">
        <v>126</v>
      </c>
      <c r="O31" s="64"/>
      <c r="P31" s="73" t="s">
        <v>49</v>
      </c>
      <c r="Q31" s="82" t="s">
        <v>46</v>
      </c>
      <c r="R31" s="64" t="s">
        <v>68</v>
      </c>
      <c r="S31" s="64" t="s">
        <v>73</v>
      </c>
      <c r="T31" s="64" t="s">
        <v>76</v>
      </c>
      <c r="U31" s="64" t="s">
        <v>77</v>
      </c>
      <c r="V31" s="64" t="s">
        <v>78</v>
      </c>
      <c r="W31" s="64"/>
      <c r="X31" s="64"/>
      <c r="Y31" s="64"/>
      <c r="Z31" s="64"/>
      <c r="AA31" s="64"/>
      <c r="AB31" s="64"/>
      <c r="AC31" s="64"/>
      <c r="AD31" s="64"/>
    </row>
    <row r="32" spans="3:34" ht="42.75" customHeight="1" x14ac:dyDescent="0.25">
      <c r="C32" s="171" t="s">
        <v>119</v>
      </c>
      <c r="D32" s="171"/>
      <c r="E32" s="171"/>
      <c r="F32" s="171"/>
      <c r="G32" s="49" t="s">
        <v>86</v>
      </c>
      <c r="H32" s="49" t="s">
        <v>207</v>
      </c>
      <c r="I32" s="49" t="s">
        <v>208</v>
      </c>
      <c r="J32" s="49" t="s">
        <v>213</v>
      </c>
      <c r="K32" s="49" t="s">
        <v>209</v>
      </c>
      <c r="L32" s="64"/>
      <c r="M32" s="64"/>
      <c r="N32" s="64"/>
      <c r="O32" s="64"/>
      <c r="P32" s="73" t="s">
        <v>65</v>
      </c>
      <c r="Q32" s="82" t="s">
        <v>64</v>
      </c>
      <c r="R32" s="73" t="s">
        <v>30</v>
      </c>
      <c r="S32" s="73" t="s">
        <v>40</v>
      </c>
      <c r="T32" s="83" t="s">
        <v>30</v>
      </c>
      <c r="U32" s="83" t="s">
        <v>40</v>
      </c>
      <c r="V32" s="73" t="s">
        <v>79</v>
      </c>
      <c r="W32" s="64"/>
      <c r="X32" s="64"/>
      <c r="Y32" s="64"/>
      <c r="Z32" s="64"/>
      <c r="AA32" s="64"/>
      <c r="AB32" s="64"/>
      <c r="AC32" s="64"/>
      <c r="AD32" s="64"/>
    </row>
    <row r="33" spans="3:47" ht="48" customHeight="1" x14ac:dyDescent="0.25">
      <c r="C33" s="171"/>
      <c r="D33" s="171"/>
      <c r="E33" s="171"/>
      <c r="F33" s="171"/>
      <c r="G33" s="100"/>
      <c r="H33" s="101"/>
      <c r="I33" s="101"/>
      <c r="J33" s="56">
        <f>IFERROR(IF(OR(G33=Q28,I33=U34,I33=T35,G33=0,I33=0),0,VLOOKUP(H4,O103:T115,IF(AND(G33=Q31,I33=P102),2,IF(AND(G33=Q31,I33=Q102),3,IF(AND(G33=Q31,I33=R102),4,IF(AND(G33=P31,I33=S102),5,IF(AND(G33=P31,I33=T102),6))))),0)),"укажите корректные параметры")</f>
        <v>0</v>
      </c>
      <c r="K33" s="196">
        <f>IFERROR(H33*J33+H34*J34,"укажите корректные парамтры")</f>
        <v>0</v>
      </c>
      <c r="L33" s="64"/>
      <c r="M33" s="64"/>
      <c r="N33" s="73" t="s">
        <v>222</v>
      </c>
      <c r="O33" s="82" t="s">
        <v>223</v>
      </c>
      <c r="P33" s="73" t="s">
        <v>17</v>
      </c>
      <c r="Q33" s="82" t="s">
        <v>65</v>
      </c>
      <c r="R33" s="73" t="s">
        <v>31</v>
      </c>
      <c r="S33" s="73" t="s">
        <v>41</v>
      </c>
      <c r="T33" s="83" t="s">
        <v>47</v>
      </c>
      <c r="U33" s="83" t="s">
        <v>50</v>
      </c>
      <c r="V33" s="84" t="s">
        <v>80</v>
      </c>
      <c r="W33" s="64"/>
      <c r="X33" s="64"/>
      <c r="Y33" s="64"/>
      <c r="Z33" s="64"/>
      <c r="AA33" s="64"/>
      <c r="AB33" s="64"/>
      <c r="AC33" s="64"/>
      <c r="AD33" s="64"/>
    </row>
    <row r="34" spans="3:47" ht="45.75" customHeight="1" x14ac:dyDescent="0.25">
      <c r="C34" s="171"/>
      <c r="D34" s="171"/>
      <c r="E34" s="171"/>
      <c r="F34" s="171"/>
      <c r="G34" s="100"/>
      <c r="H34" s="101"/>
      <c r="I34" s="101"/>
      <c r="J34" s="56">
        <f>IFERROR(IF(OR(G34=Q28,I34=U34,I34=T35,G34=0,I34=0),0,VLOOKUP(H4,O103:T115,IF(AND(G34=Q31,I34=P102),2,IF(AND(G34=Q31,I34=Q102),3,IF(AND(G34=Q31,I34=R102),4,IF(AND(G34=P31,I34=S102),5,IF(AND(G34=P31,I34=T102),6))))),0)),"укажите корректные парамтры")</f>
        <v>0</v>
      </c>
      <c r="K34" s="196"/>
      <c r="L34" s="64"/>
      <c r="M34" s="85" t="s">
        <v>185</v>
      </c>
      <c r="N34" s="73" t="s">
        <v>65</v>
      </c>
      <c r="O34" s="82" t="s">
        <v>64</v>
      </c>
      <c r="P34" s="64"/>
      <c r="Q34" s="82" t="s">
        <v>17</v>
      </c>
      <c r="R34" s="73" t="s">
        <v>32</v>
      </c>
      <c r="S34" s="73" t="s">
        <v>42</v>
      </c>
      <c r="T34" s="83" t="s">
        <v>48</v>
      </c>
      <c r="U34" s="73" t="s">
        <v>17</v>
      </c>
      <c r="V34" s="84" t="s">
        <v>81</v>
      </c>
      <c r="W34" s="64"/>
      <c r="X34" s="64"/>
      <c r="Y34" s="64"/>
      <c r="Z34" s="64"/>
      <c r="AA34" s="64"/>
      <c r="AB34" s="64"/>
      <c r="AC34" s="64"/>
      <c r="AD34" s="64"/>
    </row>
    <row r="35" spans="3:47" ht="52.5" customHeight="1" x14ac:dyDescent="0.25">
      <c r="C35" s="171" t="s">
        <v>120</v>
      </c>
      <c r="D35" s="171"/>
      <c r="E35" s="171"/>
      <c r="F35" s="171"/>
      <c r="G35" s="171"/>
      <c r="H35" s="171"/>
      <c r="I35" s="171"/>
      <c r="J35" s="49" t="s">
        <v>215</v>
      </c>
      <c r="K35" s="49" t="s">
        <v>209</v>
      </c>
      <c r="L35" s="64"/>
      <c r="M35" s="85" t="s">
        <v>186</v>
      </c>
      <c r="N35" s="73"/>
      <c r="O35" s="82" t="s">
        <v>65</v>
      </c>
      <c r="P35" s="64"/>
      <c r="Q35" s="64"/>
      <c r="R35" s="73" t="s">
        <v>33</v>
      </c>
      <c r="S35" s="73" t="s">
        <v>43</v>
      </c>
      <c r="T35" s="73" t="s">
        <v>17</v>
      </c>
      <c r="U35" s="64"/>
      <c r="V35" s="64"/>
      <c r="W35" s="64"/>
      <c r="X35" s="64"/>
      <c r="Y35" s="64"/>
      <c r="Z35" s="64"/>
      <c r="AA35" s="64"/>
      <c r="AB35" s="64"/>
      <c r="AC35" s="64"/>
      <c r="AD35" s="64"/>
    </row>
    <row r="36" spans="3:47" ht="34.5" customHeight="1" x14ac:dyDescent="0.25">
      <c r="C36" s="171"/>
      <c r="D36" s="171"/>
      <c r="E36" s="171"/>
      <c r="F36" s="171"/>
      <c r="G36" s="171"/>
      <c r="H36" s="171"/>
      <c r="I36" s="171"/>
      <c r="J36" s="56">
        <f>IF(H9=P36,IF(H7=0,0,VLOOKUP(H4,O119:Z131,IF(H7&lt;40,2,IF(AND(99&lt;=H7,H7&lt;=40),3,IF(AND(100&lt;=H7,H7&lt;=399),4,IF(H7&lt;40,2,IF(AND(400&lt;=H7,H7&lt;=999),5,IF(AND(1000&lt;=H7,H7&lt;=1999),6,IF(AND(2000&lt;=H7,H7&lt;=2999),7,IF(AND(3000&lt;=H7,H7&lt;=3999),8,IF(AND(4000&lt;=H7,H7&lt;=4999),9,IF(AND(5000&lt;=H7,H7&lt;=9999),10,IF(AND(10000&lt;=H7,H7&lt;=19999),11,IF(AND(20000&lt;=H7,H7&lt;=29999),12,0)))))))))))))),0)</f>
        <v>0</v>
      </c>
      <c r="K36" s="56">
        <f>J36*H7</f>
        <v>0</v>
      </c>
      <c r="L36" s="64"/>
      <c r="M36" s="64"/>
      <c r="N36" s="64"/>
      <c r="O36" s="64"/>
      <c r="P36" s="73" t="s">
        <v>16</v>
      </c>
      <c r="Q36" s="64"/>
      <c r="R36" s="73" t="s">
        <v>34</v>
      </c>
      <c r="S36" s="73" t="s">
        <v>44</v>
      </c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</row>
    <row r="37" spans="3:47" ht="45.75" customHeight="1" x14ac:dyDescent="0.25">
      <c r="C37" s="171" t="s">
        <v>121</v>
      </c>
      <c r="D37" s="171"/>
      <c r="E37" s="171"/>
      <c r="F37" s="171"/>
      <c r="G37" s="171"/>
      <c r="H37" s="171"/>
      <c r="I37" s="171"/>
      <c r="J37" s="49" t="s">
        <v>215</v>
      </c>
      <c r="K37" s="49" t="s">
        <v>209</v>
      </c>
      <c r="L37" s="64"/>
      <c r="M37" s="64"/>
      <c r="N37" s="64"/>
      <c r="O37" s="73"/>
      <c r="P37" s="73" t="s">
        <v>17</v>
      </c>
      <c r="Q37" s="64"/>
      <c r="R37" s="73" t="s">
        <v>35</v>
      </c>
      <c r="S37" s="73" t="s">
        <v>45</v>
      </c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</row>
    <row r="38" spans="3:47" ht="30.75" customHeight="1" x14ac:dyDescent="0.25">
      <c r="C38" s="171"/>
      <c r="D38" s="171"/>
      <c r="E38" s="171"/>
      <c r="F38" s="171"/>
      <c r="G38" s="171"/>
      <c r="H38" s="171"/>
      <c r="I38" s="171"/>
      <c r="J38" s="56">
        <f>IF(H10=P36,VLOOKUP(H4,O134:P146,2),0)</f>
        <v>0</v>
      </c>
      <c r="K38" s="56">
        <f>J38*H7</f>
        <v>0</v>
      </c>
      <c r="L38" s="64"/>
      <c r="M38" s="64"/>
      <c r="N38" s="64"/>
      <c r="O38" s="64"/>
      <c r="P38" s="64"/>
      <c r="Q38" s="64"/>
      <c r="R38" s="73" t="s">
        <v>17</v>
      </c>
      <c r="S38" s="73" t="s">
        <v>17</v>
      </c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</row>
    <row r="39" spans="3:47" ht="42.75" customHeight="1" x14ac:dyDescent="0.25">
      <c r="C39" s="198" t="s">
        <v>180</v>
      </c>
      <c r="D39" s="199"/>
      <c r="E39" s="199"/>
      <c r="F39" s="199"/>
      <c r="G39" s="199"/>
      <c r="H39" s="199"/>
      <c r="I39" s="200"/>
      <c r="J39" s="49" t="s">
        <v>216</v>
      </c>
      <c r="K39" s="49" t="s">
        <v>209</v>
      </c>
      <c r="L39" s="64"/>
      <c r="M39" s="64"/>
      <c r="N39" s="64"/>
      <c r="O39" s="64"/>
      <c r="P39" s="64"/>
      <c r="Q39" s="64"/>
      <c r="R39" s="64"/>
      <c r="S39" s="64"/>
      <c r="T39" s="86" t="e">
        <f>IF(AND(D45=Q31,I45=O167),VLOOKUP(H4,N168:AB180,2),IF(AND(D45=Q31,I45=#REF!),VLOOKUP(H4,N168:AB180,3),IF(AND(D45=Q31,I45=#REF!),VLOOKUP(H4,N168:AB180,4),IF(AND(D45=Q31,I45=#REF!),VLOOKUP(H4,N168:AB180,5),IF(AND(D45=Q31,I45=#REF!),VLOOKUP(H4,N168:AB180,6),IF(AND(D45=Q31,I45=#REF!),VLOOKUP(H4,N168:AB180,7),IF(AND(D45=Q31,I45=#REF!),VLOOKUP(H4,N168:AB180,8),IF(AND(D45=Q31,I45=#REF!),VLOOKUP(H4,N168:AB180,9),IF(AND(D45=P31,I45=AU167),VLOOKUP(H4,N168:AB180,10),IF(AND(D45=P31,I45=BE172),VLOOKUP(H4,N168:AB180,11),IF(AND(D45=P31,I45=BE170),VLOOKUP(H4,N168:AB180,12),IF(AND(D45=P31,I45=BF172),VLOOKUP(H4,N168:AB180,13),IF(AND(D45=P31,I45=AX179),VLOOKUP(H4,N168:AB180,14),IF(AND(D45=P31,I45=AY179),VLOOKUP(H4,N168:AB180,15),"не верно заданы параметры"))))))))))))))</f>
        <v>#REF!</v>
      </c>
      <c r="U39" s="64"/>
      <c r="V39" s="64"/>
      <c r="W39" s="64"/>
      <c r="X39" s="64"/>
      <c r="Y39" s="64"/>
      <c r="Z39" s="64"/>
      <c r="AA39" s="64"/>
      <c r="AB39" s="64"/>
      <c r="AC39" s="64"/>
      <c r="AD39" s="64"/>
    </row>
    <row r="40" spans="3:47" ht="32.25" customHeight="1" x14ac:dyDescent="0.25">
      <c r="C40" s="201"/>
      <c r="D40" s="202"/>
      <c r="E40" s="202"/>
      <c r="F40" s="202"/>
      <c r="G40" s="202"/>
      <c r="H40" s="202"/>
      <c r="I40" s="203"/>
      <c r="J40" s="239">
        <f>IFERROR(IF(H6=0,0,IF(H6&gt;0,VLOOKUP(H4,O149:P161,2),"укажите корретные параметры")),"укажите корретные параметры")</f>
        <v>0</v>
      </c>
      <c r="K40" s="239">
        <f>IFERROR(U17*J40,"укажите корретные параметры")</f>
        <v>0</v>
      </c>
      <c r="M40" s="64"/>
      <c r="N40" s="64"/>
      <c r="O40" s="80"/>
      <c r="P40" s="64"/>
      <c r="Q40" s="64"/>
      <c r="R40" s="64"/>
      <c r="S40" s="64"/>
      <c r="T40" s="64"/>
      <c r="U40" s="73" t="s">
        <v>177</v>
      </c>
      <c r="V40" s="73" t="s">
        <v>176</v>
      </c>
      <c r="W40" s="86"/>
      <c r="X40" s="86"/>
      <c r="Y40" s="86"/>
      <c r="Z40" s="86"/>
      <c r="AA40" s="86"/>
      <c r="AB40" s="86"/>
      <c r="AC40" s="64"/>
      <c r="AD40" s="64"/>
    </row>
    <row r="41" spans="3:47" ht="26.25" customHeight="1" x14ac:dyDescent="0.25">
      <c r="C41" s="204"/>
      <c r="D41" s="205"/>
      <c r="E41" s="205"/>
      <c r="F41" s="205"/>
      <c r="G41" s="205"/>
      <c r="H41" s="205"/>
      <c r="I41" s="206"/>
      <c r="J41" s="240"/>
      <c r="K41" s="240"/>
      <c r="L41" s="87"/>
      <c r="M41" s="64"/>
      <c r="N41" s="64"/>
      <c r="O41" s="64"/>
      <c r="P41" s="64">
        <f>IF(OR(G24=0,I24=0,G24=Q34,I24=R38),0,VLOOKUP($H$4,O48:AU61,IF(AND(G24=Q32,I24=P44,H24=P45),2,IF(AND(G24=Q32,I24=P44,H24=Q45),3,IF(AND(G24=Q32,I24=P44,H24=R45),4,IF(AND(G24=Q32,I24=P44,H24=S45),5,IF(AND(G24=Q32,I24=P44,H24=T45),6,IF(AND(G24=Q32,I24=P44,H24=U45),7,IF(AND(G24=Q32,I24=P44,H24=V45),8,IF(AND(G24=Q32,I24=P44,H24=W45),9,IF(AND(G24=Q32,I24=X44,H24=P45),10,IF(AND(G24=Q32,I24=X44,H24=Q45),11,IF(AND(G24=Q32,I24=X44,H24=R45),12,IF(AND(G24=Q32,I24=X44,H24=S45),13,IF(AND(G24=Q32,I24=X44,H24=T45),14,IF(AND(G24=Q32,I24=X44,H24=U45),15,IF(AND(G24=Q32,I24=X44,H24=V45),16,IF(AND(G24=Q32,I24=X44,H24=W45),17,IF(AND(G24=Q33,I24=P44,H24=P45),18,IF(AND(G24=Q33,I24=P44,H24=Q45),19,IF(AND(G24=Q33,I24=P44,H24=R45),20,IF(AND(G24=Q33,I24=P44,H24=S45),21,IF(AND(G24=Q33,I24=P44,H24=T45),22,IF(AND(G24=Q33,I24=P44,H24=U45),23,IF(AND(G24=Q33,I24=P44,H24=V45),24,IF(AND(G24=Q33,I24=P44,H24=W45),25,IF(AND(G24=Q33,I24=X44,H24=P45),26,IF(AND(G24=Q33,I24=X44,H24=Q45),27,IF(AND(G24=Q33,I24=X44,H24=R45),28,IF(AND(G24=Q33,I24=X44,H24=S45),29,IF(AND(G24=Q33,I24=X44,H24=T45),30,IF(AND(G24=Q33,I24=X44,H24=U45),31,IF(AND(G24=Q33,I24=X44,H24=V45),32,IF(AND(G24=Q33,I24=X44,H24=W45),33,))))))))))))))))))))))))))))))))))</f>
        <v>0</v>
      </c>
      <c r="Q41" s="64"/>
      <c r="R41" s="64"/>
      <c r="S41" s="64"/>
      <c r="T41" s="64"/>
      <c r="U41" s="73" t="s">
        <v>65</v>
      </c>
      <c r="V41" s="73" t="s">
        <v>64</v>
      </c>
      <c r="W41" s="86"/>
      <c r="X41" s="86"/>
      <c r="Y41" s="86"/>
      <c r="Z41" s="86"/>
      <c r="AA41" s="86"/>
      <c r="AB41" s="86"/>
      <c r="AC41" s="64"/>
      <c r="AD41" s="64"/>
    </row>
    <row r="42" spans="3:47" ht="40.5" customHeight="1" x14ac:dyDescent="0.25">
      <c r="C42" s="171" t="s">
        <v>122</v>
      </c>
      <c r="D42" s="171"/>
      <c r="E42" s="241" t="s">
        <v>86</v>
      </c>
      <c r="F42" s="241"/>
      <c r="G42" s="49" t="s">
        <v>85</v>
      </c>
      <c r="H42" s="49" t="s">
        <v>217</v>
      </c>
      <c r="I42" s="49" t="s">
        <v>208</v>
      </c>
      <c r="J42" s="49" t="s">
        <v>216</v>
      </c>
      <c r="K42" s="49" t="s">
        <v>209</v>
      </c>
      <c r="L42" s="64"/>
      <c r="M42" s="156">
        <f>IF(OR(E43=P37,AND(E43=0,G43=0,H43=0,I43=0)),0,IF(AND(E43=O164,G43=O165,H43=P22,I43=O167),VLOOKUP(H4,N168:AB180,2),IF(AND(E43=O164,G43=O165,H43=P22,I43=Q167),VLOOKUP(H4,N168:AB180,4),IF(AND(E43=O164,G43=O165,H43=P22,I43=S167),VLOOKUP(H4,N168:AB180,6),IF(AND(E43=O164,G43=O165,H43=P22,I43=U167),VLOOKUP(H4,N168:AB180,8),IF(AND(E43=O164,G43=O165,H43=P22,I43=W167),VLOOKUP(H4,N168:BG180,10),IF(AND(E43=O164,G43=O165,H43=P22,I43=Y167),VLOOKUP(H4,N168:BG180,12),IF(AND(E43=O164,G43=O165,H43=P22,I43=AA167),VLOOKUP(H4,N168:BG180,14),IF(AND(E43=O164,G43=O165,H43=P22,I43=AC167),VLOOKUP(H4,N168:BG180,16),IF(AND(E43=O164,G43=O165,H43=P23,I43=O167),VLOOKUP(H4,N168:AB180,3),IF(AND(E43=O164,G43=O165,H43=P23,I43=Q167),VLOOKUP(H4,N168:AB180,5),IF(AND(E43=O164,G43=O165,H43=P23,I43=S167),VLOOKUP(H4,N168:AB180,7),IF(AND(E43=O164,G43=O165,H43=P23,I43=U167),VLOOKUP(H4,N168:AB180,9),IF(AND(E43=O164,G43=O165,H43=P23,I43=W167),VLOOKUP(H4,N168:BG180,11),IF(AND(E43=O164,G43=O165,H43=P23,I43=Y167),VLOOKUP(H4,N168:BG180,13),IF(AND(E43=O164,G43=O165,H43=P23,I43=AA167),VLOOKUP(H4,N168:BG180,15),IF(AND(E43=O164,G43=O165,H43=P23,I43=AC167),VLOOKUP(H4,N168:BG180,17),IF(AND(E43=O164,G43=AE165,H43=P22,I43=O167),VLOOKUP(H4,N168:AB180,18),IF(AND(E43=O164,G43=AE165,H43=P22,I43=Q167),VLOOKUP(H4,N168:AB180,20),IF(AND(E43=O164,G43=AE165,H43=P22,I43=S167),VLOOKUP(H4,N168:AB180,22),IF(AND(E43=O164,G43=AE165,H43=P22,I43=U167),VLOOKUP(H4,N168:AB180,24),IF(AND(E43=O164,G43=AE165,H43=P22,I43=W167),VLOOKUP(H4,N168:BG180,26),IF(AND(E43=O164,G43=AE165,H43=P22,I43=Y167),VLOOKUP(H4,N168:BG180,28),IF(AND(E43=O164,G43=AE165,H43=P22,I43=AA167),VLOOKUP(H4,N168:BG180,30),IF(AND(E43=O164,G43=AE165,H43=P22,I43=AC167),VLOOKUP(H4,N168:BG180,32),IF(AND(E43=O164,G43=AE165,H43=P23,I43=O167),VLOOKUP(H4,N168:AB180,19),IF(AND(E43=O164,G43=AE165,H43=P23,I43=Q167),VLOOKUP(H4,N168:AB180,21),IF(AND(E43=O164,G43=AE165,H43=P23,I43=S167),VLOOKUP(H4,N168:AB180,23),IF(AND(E43=O164,G43=AE165,H43=P23,I43=U167),VLOOKUP(H4,N168:AB180,25),IF(AND(E43=O164,G43=AE165,H43=P23,I43=W167),VLOOKUP(H4,N168:BG180,27),IF(AND(E43=O164,G43=AE165,H43=P23,I43=Y167),VLOOKUP(H4,N168:BG180,29),IF(AND(E43=O164,G43=AE165,H43=P23,I43=AA167),VLOOKUP(H4,N168:BG180,31),IF(AND(E43=O164,G43=AE165,H43=P23,I43=AC167),VLOOKUP(H4,N168:BG180,33),IF(AND(E43=AU164,G43=AU165,H43=O26,I43=AU167),VLOOKUP(H4,N168:BF180,34),IF(AND(E43=AU164,G43=AU165,H43=O27,I43=AU167),VLOOKUP(H4,N168:BF180,34),IF(AND(E43=AU164,G43=AU165,H43=O26,I43=AW167),VLOOKUP(H4,N168:BF180,35),IF(AND(E43=AU164,G43=AU165,H43=O27,I43=AX167),VLOOKUP(H4,N168:BF180,37),IF(AND(E43=AU164,G43=AU165,H43=O26,I43=AY167),VLOOKUP(H4,N168:BF180,38),IF(AND(E43=AU164,G43=AU165,H43=O27,I43=AZ167),VLOOKUP(H4,N168:BF180,39),IF(AND(E43=AU164,G43=AU165,H43=O26,I43=BA167),VLOOKUP(H4,N168:BF180,40),IF(AND(E43=AU164,G43=AU165,H43=O27,I43=BB167),VLOOKUP(H4,N168:BF180,41),IF(AND(E43=AU164,G43=AU165,H43=O26,I43=BC167),VLOOKUP(H4,N168:BF180,42),IF(AND(E43=AU164,G43=AU165,H43=O27,I43=BD167),VLOOKUP(H4,N168:BF180,43),IF(AND(E43=AU164,G43=AU165,H43=O26,I43=BE167),VLOOKUP(H4,N168:BF180,44),IF(AND(E43=AU164,G43=AU165,H43=O27,I43=BF167),VLOOKUP(H4,N168:BF180,45),"укажите корретные параметры")))))))))))))))))))))))))))))))))))))))))))))</f>
        <v>0</v>
      </c>
      <c r="N42" s="64"/>
      <c r="O42" s="88" t="s">
        <v>91</v>
      </c>
      <c r="P42" s="238" t="s">
        <v>26</v>
      </c>
      <c r="Q42" s="238"/>
      <c r="R42" s="238"/>
      <c r="S42" s="238"/>
      <c r="U42" s="73"/>
      <c r="V42" s="73" t="s">
        <v>65</v>
      </c>
      <c r="W42" s="86"/>
      <c r="X42" s="86"/>
      <c r="Y42" s="86"/>
      <c r="Z42" s="86"/>
      <c r="AA42" s="86"/>
      <c r="AB42" s="86"/>
      <c r="AC42" s="64"/>
      <c r="AD42" s="64"/>
    </row>
    <row r="43" spans="3:47" ht="47.25" customHeight="1" x14ac:dyDescent="0.25">
      <c r="C43" s="171"/>
      <c r="D43" s="171"/>
      <c r="E43" s="197"/>
      <c r="F43" s="197"/>
      <c r="G43" s="197"/>
      <c r="H43" s="197"/>
      <c r="I43" s="197"/>
      <c r="J43" s="195">
        <f>IFERROR(IF(OR(E43=P37,AND(E43=0,G43=0,H43=0,I43=0)),0,IF(OR(E43=P37,AND(E43=0,G43=0,H43=0,I43=0)),0,IF(AND(E43=O164,G43=O165,H43=P22,I43=O167),VLOOKUP(H4,N168:BG180,2),IF(AND(E43=O164,G43=O165,H43=P22,I43=Q167),VLOOKUP(H4,N168:BG180,4),IF(AND(E43=O164,G43=O165,H43=P22,I43=S167),VLOOKUP(H4,N168:BG180,6),IF(AND(E43=O164,G43=O165,H43=P22,I43=U167),VLOOKUP(H4,N168:BG180,8),IF(AND(E43=O164,G43=O165,H43=P22,I43=W167),VLOOKUP(H4,N168:BG180,10),IF(AND(E43=O164,G43=O165,H43=P22,I43=Y167),VLOOKUP(H4,N168:BG180,12),IF(AND(E43=O164,G43=O165,H43=P22,I43=AA167),VLOOKUP(H4,N168:BG180,14),IF(AND(E43=O164,G43=O165,H43=P22,I43=AC167),VLOOKUP(H4,N168:BG180,16),IF(AND(E43=O164,G43=O165,H43=P23,I43=O167),VLOOKUP(H4,N168:BG180,3),IF(AND(E43=O164,G43=O165,H43=P23,I43=Q167),VLOOKUP(H4,N168:BG180,5),IF(AND(E43=O164,G43=O165,H43=P23,I43=S167),VLOOKUP(H4,N168:BG180,7),IF(AND(E43=O164,G43=O165,H43=P23,I43=U167),VLOOKUP(H4,N168:BG180,9),IF(AND(E43=O164,G43=O165,H43=P23,I43=W167),VLOOKUP(H4,N168:BG180,11),IF(AND(E43=O164,G43=O165,H43=P23,I43=Y167),VLOOKUP(H4,N168:BG180,13),IF(AND(E43=O164,G43=O165,H43=P23,I43=AA167),VLOOKUP(H4,N168:BG180,15),IF(AND(E43=O164,G43=O165,H43=P23,I43=AC167),VLOOKUP(H4,N168:BG180,17),IF(AND(E43=O164,G43=AE165,H43=P22,I43=O167),VLOOKUP(H4,N168:BG180,18),IF(AND(E43=O164,G43=AE165,H43=P22,I43=Q167),VLOOKUP(H4,N168:BG180,20),IF(AND(E43=O164,G43=AE165,H43=P22,I43=S167),VLOOKUP(H4,N168:BG180,22),IF(AND(E43=O164,G43=AE165,H43=P22,I43=U167),VLOOKUP(H4,N168:BG180,24),IF(AND(E43=O164,G43=AE165,H43=P22,I43=W167),VLOOKUP(H4,N168:BG180,26),IF(AND(E43=O164,G43=AE165,H43=P22,I43=Y167),VLOOKUP(H4,N168:BG180,28),IF(AND(E43=O164,G43=AE165,H43=P22,I43=AA167),VLOOKUP(H4,N168:BG180,30),IF(AND(E43=O164,G43=AE165,H43=P22,I43=AC167),VLOOKUP(H4,N168:BG180,32),IF(AND(E43=O164,G43=AE165,H43=P23,I43=O167),VLOOKUP(H4,N168:BG180,19),IF(AND(E43=O164,G43=AE165,H43=P23,I43=Q167),VLOOKUP(H4,N168:BG180,21),IF(AND(E43=O164,G43=AE165,H43=P23,I43=S167),VLOOKUP(H4,N168:BG180,23),IF(AND(E43=O164,G43=AE165,H43=P23,I43=U167),VLOOKUP(H4,N168:BG180,25),IF(AND(E43=O164,G43=AE165,H43=P23,I43=W167),VLOOKUP(H4,N168:BG180,27),IF(AND(E43=O164,G43=AE165,H43=P23,I43=Y167),VLOOKUP(H4,N168:BG180,29),IF(AND(E43=O164,G43=AE165,H43=P23,I43=AA167),VLOOKUP(H4,N168:BG180,31),IF(AND(E43=O164,G43=AE165,H43=P23,I43=AC167),VLOOKUP(H4,N168:BG180,33),IF(AND(E43=AU164,G43=AU165,H43=O26,I43=AU167),VLOOKUP(H4,N168:BF180,34),IF(AND(E43=AU164,G43=AU165,H43=O27,I43=AU167),VLOOKUP(H4,N168:BF180,34),IF(AND(E43=AU164,G43=AU165,H43=O26,I43=AW167),VLOOKUP(H4,N168:BF180,35),IF(AND(E43=AU164,G43=AU165,H43=O27,I43=AX167),VLOOKUP(H4,N168:BF180,37),IF(AND(E43=AU164,G43=AU165,H43=O26,I43=AY167),VLOOKUP(H4,N168:BF180,38),IF(AND(E43=AU164,G43=AU165,H43=O27,I43=AZ167),VLOOKUP(H4,N168:BF180,39),IF(AND(E43=AU164,G43=AU165,H43=O26,I43=BA167),VLOOKUP(H4,N168:BF180,40),IF(AND(E43=AU164,G43=AU165,H43=O27,I43=BB167),VLOOKUP(H4,N168:BF180,41),IF(AND(E43=AU164,G43=AU165,H43=O26,I43=BC167),VLOOKUP(H4,N168:BF180,42),IF(AND(E43=AU164,G43=AU165,H43=O27,I43=BD167),VLOOKUP(H4,N168:BF180,43),IF(AND(E43=AU164,G43=AU165,H43=O26,I43=BE167),VLOOKUP(H4,N168:BF180,44),IF(AND(E43=AU164,G43=AU165,H43=O27,I43=BF167),VLOOKUP(H4,N168:BF180,45),"укажите корретные параметры")))))))))))))))))))))))))))))))))))))))))))))),"укажите корретные параметры")</f>
        <v>0</v>
      </c>
      <c r="K43" s="195">
        <f>IFERROR(J43+J45,"укажите корретные параметры")</f>
        <v>0</v>
      </c>
      <c r="L43" s="87"/>
      <c r="M43" s="64">
        <f>IF(AND(E43=O164,G43=AE165,H43=P22,I43=O167),VLOOKUP(H4,N168:AB180,18),IF(AND(E43=O164,G43=AE165,H43=P22,I43=Q167),VLOOKUP(H4,N168:AB180,20),IF(AND(E43=O164,G43=AE165,H43=P22,I43=S167),VLOOKUP(H4,N168:AB180,22),IF(AND(E43=O164,G43=AE165,H43=P22,I43=U167),VLOOKUP(H4,N168:AB180,24),IF(AND(E43=O164,G43=AE165,H43=P22,I43=W167),VLOOKUP(H4,N168:BG180,26),IF(AND(E43=O164,G43=AE165,H43=P22,I43=Y167),VLOOKUP(H4,N168:BG180,28),IF(AND(E43=O164,G43=AE165,H43=P22,I43=AA167),VLOOKUP(H4,N168:BG180,30),IF(AND(E43=O164,G43=AE165,H43=P22,I43=AC167),VLOOKUP(H4,N168:BG180,32),IF(AND(E43=O164,G43=AE165,H43=P23,I43=O167),VLOOKUP(H4,N168:AB180,19),IF(AND(E43=O164,G43=AE165,H43=P23,I43=Q167),VLOOKUP(H4,N168:AB180,21),IF(AND(E43=O164,G43=AE165,H43=P23,I43=S167),VLOOKUP(H4,N168:AB180,23),IF(AND(E43=O164,G43=AE165,H43=P23,I43=U167),VLOOKUP(H4,N168:AB180,25),IF(AND(E43=O164,G43=AE165,H43=P23,I43=W167),VLOOKUP(H4,N168:BG180,27),IF(AND(E43=O164,G43=AE165,H43=P23,I43=Y167),VLOOKUP(H4,N168:BG180,29),IF(AND(E43=O164,G43=AE165,H43=P23,I43=AA167),VLOOKUP(H4,N168:BG180,31),IF(AND(E43=O164,G43=AE165,H43=P23,I43=AC167),VLOOKUP(H4,N168:BG180,33),0))))))))))))))))</f>
        <v>0</v>
      </c>
      <c r="N43" s="64"/>
      <c r="O43" s="88"/>
      <c r="P43" s="191" t="s">
        <v>27</v>
      </c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 t="s">
        <v>29</v>
      </c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</row>
    <row r="44" spans="3:47" ht="19.5" customHeight="1" x14ac:dyDescent="0.25">
      <c r="C44" s="171"/>
      <c r="D44" s="171"/>
      <c r="E44" s="197"/>
      <c r="F44" s="197"/>
      <c r="G44" s="197"/>
      <c r="H44" s="197"/>
      <c r="I44" s="197"/>
      <c r="J44" s="195"/>
      <c r="K44" s="195"/>
      <c r="L44" s="64"/>
      <c r="M44" s="64"/>
      <c r="N44" s="64"/>
      <c r="O44" s="88"/>
      <c r="P44" s="192" t="s">
        <v>54</v>
      </c>
      <c r="Q44" s="193"/>
      <c r="R44" s="193"/>
      <c r="S44" s="193"/>
      <c r="T44" s="193"/>
      <c r="U44" s="193"/>
      <c r="V44" s="193"/>
      <c r="W44" s="193"/>
      <c r="X44" s="189" t="s">
        <v>28</v>
      </c>
      <c r="Y44" s="189"/>
      <c r="Z44" s="189"/>
      <c r="AA44" s="189"/>
      <c r="AB44" s="189"/>
      <c r="AC44" s="189"/>
      <c r="AD44" s="189"/>
      <c r="AE44" s="189"/>
      <c r="AF44" s="194" t="s">
        <v>54</v>
      </c>
      <c r="AG44" s="194"/>
      <c r="AH44" s="194"/>
      <c r="AI44" s="194"/>
      <c r="AJ44" s="194"/>
      <c r="AK44" s="194"/>
      <c r="AL44" s="194"/>
      <c r="AM44" s="194"/>
      <c r="AN44" s="189" t="s">
        <v>28</v>
      </c>
      <c r="AO44" s="189"/>
      <c r="AP44" s="189"/>
      <c r="AQ44" s="189"/>
      <c r="AR44" s="189"/>
      <c r="AS44" s="189"/>
      <c r="AT44" s="189"/>
      <c r="AU44" s="189"/>
    </row>
    <row r="45" spans="3:47" ht="60" customHeight="1" thickBot="1" x14ac:dyDescent="0.3">
      <c r="C45" s="171"/>
      <c r="D45" s="171"/>
      <c r="E45" s="197"/>
      <c r="F45" s="197"/>
      <c r="G45" s="47"/>
      <c r="H45" s="47"/>
      <c r="I45" s="47"/>
      <c r="J45" s="142">
        <f>IFERROR(IF(OR(E45=P37,AND(E45=0,G45=0,H45=0,I45=0)),0,IF(OR(E45=P37,AND(E45=0,G45=0,H45=0,I45=0)),0,IF(AND(E45=O164,G45=O165,H45=P22,I45=O167),VLOOKUP(H4,N168:BG180,2),IF(AND(E45=O164,G45=O165,H45=P22,I45=Q167),VLOOKUP(H4,N168:BG180,4),IF(AND(E45=O164,G45=O165,H45=P22,I45=S167),VLOOKUP(H4,N168:BG180,6),IF(AND(E45=O164,G45=O165,H45=P22,I45=U167),VLOOKUP(H4,N168:BG180,8),IF(AND(E45=O164,G45=O165,H45=P22,I45=W167),VLOOKUP(H4,N168:BG180,10),IF(AND(E45=O164,G45=O165,H45=P22,I45=Y167),VLOOKUP(H4,N168:BG180,12),IF(AND(E45=O164,G45=O165,H45=P22,I45=AA167),VLOOKUP(H4,N168:BG180,14),IF(AND(E45=O164,G45=O165,H45=P22,I45=AC167),VLOOKUP(H4,N168:BG180,16),IF(AND(E45=O164,G45=O165,H45=P23,I45=O167),VLOOKUP(H4,N168:BG180,3),IF(AND(E45=O164,G45=O165,H45=P23,I45=Q167),VLOOKUP(H4,N168:BG180,5),IF(AND(E45=O164,G45=O165,H45=P23,I45=S167),VLOOKUP(H4,N168:BG180,7),IF(AND(E45=O164,G45=O165,H45=P23,I45=U167),VLOOKUP(H4,N168:BG180,9),IF(AND(E45=O164,G45=O165,H45=P23,I45=W167),VLOOKUP(H4,N168:BG180,11),IF(AND(E45=O164,G45=O165,H45=P23,I45=Y167),VLOOKUP(H4,N168:BG180,13),IF(AND(E45=O164,G45=O165,H45=P23,I45=AA167),VLOOKUP(H4,N168:BG180,15),IF(AND(E45=O164,G45=O165,H45=P23,I45=AC167),VLOOKUP(H4,N168:BG180,17),IF(AND(E45=O164,G45=AE165,H45=P22,I45=O167),VLOOKUP(H4,N168:BG180,18),IF(AND(E45=O164,G45=AE165,H45=P22,I45=Q167),VLOOKUP(H4,N168:BG180,20),IF(AND(E45=O164,G45=AE165,H45=P22,I45=S167),VLOOKUP(H4,N168:BG180,22),IF(AND(E45=O164,G45=AE165,H45=P22,I45=U167),VLOOKUP(H4,N168:BG180,24),IF(AND(E45=O164,G45=AE165,H45=P22,I45=W167),VLOOKUP(H4,N168:BG180,26),IF(AND(E45=O164,G45=AE165,H45=P22,I45=Y167),VLOOKUP(H4,N168:BG180,28),IF(AND(E45=O164,G45=AE165,H45=P22,I45=AA167),VLOOKUP(H4,N168:BG180,30),IF(AND(E45=O164,G45=AE165,H45=P22,I45=AC167),VLOOKUP(H4,N168:BG180,32),IF(AND(E45=O164,G45=AE165,H45=P23,I45=O167),VLOOKUP(H4,N168:BG180,19),IF(AND(E45=O164,G45=AE165,H45=P23,I45=Q167),VLOOKUP(H4,N168:BG180,21),IF(AND(E45=O164,G45=AE165,H45=P23,I45=S167),VLOOKUP(H4,N168:BG180,23),IF(AND(E45=O164,G45=AE165,H45=P23,I45=U167),VLOOKUP(H4,N168:BG180,25),IF(AND(E45=O164,G45=AE165,H45=P23,I45=W167),VLOOKUP(H4,N168:BG180,27),IF(AND(E45=O164,G45=AE165,H45=P23,I45=Y167),VLOOKUP(H4,N168:BG180,29),IF(AND(E45=O164,G45=AE165,H45=P23,I45=AA167),VLOOKUP(H4,N168:BG180,31),IF(AND(E45=O164,G45=AE165,H45=P23,I45=AC167),VLOOKUP(H4,N168:BG180,33),IF(AND(E45=AU164,G45=AU165,H45=O26,I45=AU167),VLOOKUP(H4,N168:BF180,34),IF(AND(E45=AU164,G45=AU165,H45=O27,I45=AU167),VLOOKUP(H4,N168:BF180,34),IF(AND(E45=AU164,G45=AU165,H45=O26,I45=AW167),VLOOKUP(H4,N168:BF180,35),IF(AND(E45=AU164,G45=AU165,H45=O27,I45=AX167),VLOOKUP(H4,N168:BF180,37),IF(AND(E45=AU164,G45=AU165,H45=O26,I45=AY167),VLOOKUP(H4,N168:BF180,38),IF(AND(E45=AU164,G45=AU165,H45=O27,I45=AZ167),VLOOKUP(H4,N168:BF180,39),IF(AND(E45=AU164,G45=AU165,H45=O26,I45=BA167),VLOOKUP(H4,N168:BF180,40),IF(AND(E45=AU164,G45=AU165,H45=O27,I45=BB167),VLOOKUP(H4,N168:BF180,41),IF(AND(E45=AU164,G45=AU165,H45=O26,I45=BC167),VLOOKUP(H4,N168:BF180,42),IF(AND(E45=AU164,G45=AU165,H45=O27,I45=BD167),VLOOKUP(H4,N168:BF180,43),IF(AND(E45=AU164,G45=AU165,H45=O26,I45=BE167),VLOOKUP(H4,N168:BF180,44),IF(AND(E45=AU164,G45=AU165,H45=O27,I45=BF167),VLOOKUP(H4,N168:BF180,45),"укажите корретные параметры")))))))))))))))))))))))))))))))))))))))))))))),"укажите корретные параметры")</f>
        <v>0</v>
      </c>
      <c r="K45" s="195"/>
      <c r="L45" s="87" t="b">
        <f>IF(AND(E43=AU164,G43=AU165,H43=O26,I43=AU167),VLOOKUP(H4,N168:BF180,34))</f>
        <v>0</v>
      </c>
      <c r="M45" s="64">
        <f>IF(OR(E43=P37,AND(E43=0,G43=0,H43=0,I43=0)),0,IF(AND(E43=O164,G43=O165,H43=P22,I43=O167),VLOOKUP(H4,N168:BG180,2),IF(AND(E43=O164,G43=O165,H43=P22,I43=Q167),VLOOKUP(H4,N168:BG180,4),IF(AND(E43=O164,G43=O165,H43=P22,I43=S167),VLOOKUP(H4,N168:BG180,6),IF(AND(E43=O164,G43=O165,H43=P22,I43=U167),VLOOKUP(H4,N168:BG180,8),IF(AND(E43=O164,G43=O165,H43=P22,I43=W167),VLOOKUP(H4,N168:BG180,10),IF(AND(E43=O164,G43=O165,H43=P22,I43=Y167),VLOOKUP(H4,N168:BG180,12),IF(AND(E43=O164,G43=O165,H43=P22,I43=AA167),VLOOKUP(H4,N168:BG180,14),IF(AND(E43=O164,G43=O165,H43=P22,I43=AC167),VLOOKUP(H4,N168:BG180,16),IF(AND(E43=O164,G43=O165,H43=P23,I43=O167),VLOOKUP(H4,N168:BG180,3),IF(AND(E43=O164,G43=O165,H43=P23,I43=Q167),VLOOKUP(H4,N168:BG180,5),IF(AND(E43=O164,G43=O165,H43=P23,I43=S167),VLOOKUP(H4,N168:BG180,7),IF(AND(E43=O164,G43=O165,H43=P23,I43=U167),VLOOKUP(H4,N168:BG180,9),IF(AND(E43=O164,G43=O165,H43=P23,I43=W167),VLOOKUP(H4,N168:BG180,11),IF(AND(E43=O164,G43=O165,H43=P23,I43=Y167),VLOOKUP(H4,N168:BG180,13),IF(AND(E43=O164,G43=O165,H43=P23,I43=AA167),VLOOKUP(H4,N168:BG180,15),IF(AND(E43=O164,G43=O165,H43=P23,I43=AC167),VLOOKUP(H4,N168:BG180,17),IF(AND(E43=O164,G43=AE165,H43=P22,I43=O167),VLOOKUP(H4,N168:BG180,18),IF(AND(E43=O164,G43=AE165,H43=P22,I43=Q167),VLOOKUP(H4,N168:BG180,20),IF(AND(E43=O164,G43=AE165,H43=P22,I43=S167),VLOOKUP(H4,N168:BG180,22),IF(AND(E43=O164,G43=AE165,H43=P22,I43=U167),VLOOKUP(H4,N168:BG180,24),IF(AND(E43=O164,G43=AE165,H43=P22,I43=W167),VLOOKUP(H4,N168:BG180,26),IF(AND(E43=O164,G43=AE165,H43=P22,I43=Y167),VLOOKUP(H4,N168:BG180,28),IF(AND(E43=O164,G43=AE165,H43=P22,I43=AA167),VLOOKUP(H4,N168:BG180,30),IF(AND(E43=O164,G43=AE165,H43=P22,I43=AC167),VLOOKUP(H4,N168:BG180,32),IF(AND(E43=O164,G43=AE165,H43=P23,I43=O167),VLOOKUP(H4,N168:BG180,19),IF(AND(E43=O164,G43=AE165,H43=P23,I43=Q167),VLOOKUP(H4,N168:BG180,21),IF(AND(E43=O164,G43=AE165,H43=P23,I43=S167),VLOOKUP(H4,N168:BG180,23),IF(AND(E43=O164,G43=AE165,H43=P23,I43=U167),VLOOKUP(H4,N168:BG180,25),IF(AND(E43=O164,G43=AE165,H43=P23,I43=W167),VLOOKUP(H4,N168:BG180,27),IF(AND(E43=O164,G43=AE165,H43=P23,I43=Y167),VLOOKUP(H4,N168:BG180,29),IF(AND(E43=O164,G43=AE165,H43=P23,I43=AA167),VLOOKUP(H4,N168:BG180,31),IF(AND(E43=O164,G43=AE165,H43=P23,I43=AC167),VLOOKUP(H4,N168:BG180,33),IF(AND(E43=AU164,G43=AU165,H43=O26,I43=AU167),VLOOKUP(H4,N168:BF180,34),IF(AND(E43=AU164,G43=AU165,H43=O27,I43=AU167),VLOOKUP(H4,N168:BF180,34),IF(AND(E43=AU164,G43=AU165,H43=O26,I43=AW167),VLOOKUP(H4,N168:BF180,35),IF(AND(E43=AU164,G43=AU165,H43=O27,I43=AX167),VLOOKUP(H4,N168:BF180,37),IF(AND(E43=AU164,G43=AU165,H43=O26,I43=AY167),VLOOKUP(H4,N168:BF180,38),IF(AND(E43=AU164,G43=AU165,H43=O27,I43=AZ167),VLOOKUP(H4,N168:BF180,39),IF(AND(E43=AU164,G43=AU165,H43=O26,I43=BA167),VLOOKUP(H4,N168:BF180,40),IF(AND(E43=AU164,G43=AU165,H43=O27,I43=BB167),VLOOKUP(H4,N168:BF180,41),IF(AND(E43=AU164,G43=AU165,H43=O26,I43=BC167),VLOOKUP(H4,N168:BF180,42),IF(AND(E43=AU164,G43=AU165,H43=O27,I43=BD167),VLOOKUP(H4,N168:BF180,43),IF(AND(E43=AU164,G43=AU165,H43=O26,I43=BE167),VLOOKUP(H4,N168:BF180,44),IF(AND(E43=AU164,G43=AU165,H43=O27,I43=BF167),VLOOKUP(H4,N168:BF180,45),"укажите корретные параметры")))))))))))))))))))))))))))))))))))))))))))))</f>
        <v>0</v>
      </c>
      <c r="N45" s="64"/>
      <c r="O45" s="89"/>
      <c r="P45" s="67" t="s">
        <v>197</v>
      </c>
      <c r="Q45" s="67" t="s">
        <v>198</v>
      </c>
      <c r="R45" s="143" t="s">
        <v>199</v>
      </c>
      <c r="S45" s="67" t="s">
        <v>200</v>
      </c>
      <c r="T45" s="67" t="s">
        <v>201</v>
      </c>
      <c r="U45" s="67" t="s">
        <v>202</v>
      </c>
      <c r="V45" s="67" t="s">
        <v>203</v>
      </c>
      <c r="W45" s="67" t="s">
        <v>204</v>
      </c>
      <c r="X45" s="67" t="s">
        <v>197</v>
      </c>
      <c r="Y45" s="67" t="s">
        <v>198</v>
      </c>
      <c r="Z45" s="143" t="s">
        <v>199</v>
      </c>
      <c r="AA45" s="67" t="s">
        <v>200</v>
      </c>
      <c r="AB45" s="67" t="s">
        <v>201</v>
      </c>
      <c r="AC45" s="67" t="s">
        <v>202</v>
      </c>
      <c r="AD45" s="67" t="s">
        <v>203</v>
      </c>
      <c r="AE45" s="67" t="s">
        <v>204</v>
      </c>
      <c r="AF45" s="67" t="s">
        <v>197</v>
      </c>
      <c r="AG45" s="67" t="s">
        <v>198</v>
      </c>
      <c r="AH45" s="143" t="s">
        <v>199</v>
      </c>
      <c r="AI45" s="67" t="s">
        <v>200</v>
      </c>
      <c r="AJ45" s="67" t="s">
        <v>201</v>
      </c>
      <c r="AK45" s="67" t="s">
        <v>202</v>
      </c>
      <c r="AL45" s="67" t="s">
        <v>203</v>
      </c>
      <c r="AM45" s="67" t="s">
        <v>204</v>
      </c>
      <c r="AN45" s="67" t="s">
        <v>197</v>
      </c>
      <c r="AO45" s="67" t="s">
        <v>198</v>
      </c>
      <c r="AP45" s="143" t="s">
        <v>199</v>
      </c>
      <c r="AQ45" s="67" t="s">
        <v>200</v>
      </c>
      <c r="AR45" s="67" t="s">
        <v>201</v>
      </c>
      <c r="AS45" s="67" t="s">
        <v>202</v>
      </c>
      <c r="AT45" s="67" t="s">
        <v>203</v>
      </c>
      <c r="AU45" s="67" t="s">
        <v>204</v>
      </c>
    </row>
    <row r="46" spans="3:47" ht="69" hidden="1" customHeight="1" x14ac:dyDescent="0.25">
      <c r="C46" s="29" t="s">
        <v>189</v>
      </c>
      <c r="D46" s="179"/>
      <c r="E46" s="179"/>
      <c r="F46" s="179"/>
      <c r="G46" s="179"/>
      <c r="H46" s="179"/>
      <c r="I46" s="30"/>
      <c r="J46" s="31" t="e">
        <f>IF(AND(D46=V40,I46=O167),VLOOKUP(H4,N168:AB180,2,0),IF(AND(D46=V40,I46=#REF!),VLOOKUP(H4,N168:AB180,3,0),IF(AND(D46=V40,I46=#REF!),VLOOKUP(H4,N168:AB180,4,0),IF(AND(D46=V40,I46=#REF!),VLOOKUP(H4,N168:AB180,5,0),IF(AND(D46=V40,I46=#REF!),VLOOKUP(H4,N168:AB180,6,0),IF(AND(D46=V40,I46=#REF!),VLOOKUP(H4,N168:AB180,7,0),IF(AND(D46=V40,I46=#REF!),VLOOKUP(H4,N168:AB180,8,0),IF(AND(D46=V40,I46=#REF!),VLOOKUP(H4,N168:AB180,9,0),IF(AND(D46=U40,I46=AU167),VLOOKUP(H4,N168:AB180,10,0),IF(AND(D46=U40,I46=BE172),VLOOKUP(H4,N168:AB180,11,0),IF(AND(D46=U40,I46=BE170),VLOOKUP(H4,N168:AB180,12,0),IF(AND(D46=U40,I46=BF172),VLOOKUP(H4,N168:AB180,13,0),IF(AND(D46=U40,I46=AX179),VLOOKUP(H4,N168:AB180,14,0),IF(AND(D46=U40,I46=AY179),VLOOKUP(H4,N168:AB180,15,0),"заданы недопустимые параметры"))))))))))))))</f>
        <v>#REF!</v>
      </c>
      <c r="K46" s="32" t="s">
        <v>5</v>
      </c>
      <c r="L46" s="64"/>
      <c r="M46" s="64"/>
      <c r="N46" s="64"/>
      <c r="O46" s="89"/>
      <c r="P46" s="88" t="s">
        <v>89</v>
      </c>
      <c r="Q46" s="88" t="s">
        <v>28</v>
      </c>
      <c r="R46" s="88" t="s">
        <v>89</v>
      </c>
      <c r="S46" s="88" t="s">
        <v>28</v>
      </c>
      <c r="T46" s="91"/>
      <c r="U46" s="91" t="e">
        <f ca="1">INDIRECT(IF($D$45=V40,SUBSTITUTE(R184," ","_"),IF(D45=U40,SUBSTITUTE(S184," ","_"),0)))</f>
        <v>#REF!</v>
      </c>
      <c r="V46" s="86"/>
      <c r="W46" s="86"/>
      <c r="X46" s="86"/>
      <c r="Y46" s="86"/>
      <c r="Z46" s="86"/>
      <c r="AA46" s="86"/>
      <c r="AB46" s="86"/>
      <c r="AC46" s="64"/>
      <c r="AD46" s="64"/>
    </row>
    <row r="47" spans="3:47" ht="60.75" customHeight="1" thickBot="1" x14ac:dyDescent="0.35">
      <c r="C47" s="250" t="s">
        <v>123</v>
      </c>
      <c r="D47" s="251"/>
      <c r="E47" s="251"/>
      <c r="F47" s="251"/>
      <c r="G47" s="251"/>
      <c r="H47" s="251"/>
      <c r="I47" s="251"/>
      <c r="J47" s="57">
        <f>IF(AND(H3=M29,H7&lt;=5,H8&lt;=0.3,H5&lt;=0.2,H9=P37),M30,IF(AND(H3=N29,H7&lt;=15,H8&lt;=0.3,H5&lt;=0.2,H9=P37),M31,IFERROR(K24+K27+K30+K33+K36+K38+K40+K43,"выберите корректные параметры")))</f>
        <v>0</v>
      </c>
      <c r="K47" s="58" t="str">
        <f>IF(OR(J47=M30,J47=M31),"руб. с учетом НДС","руб. без учета НДС")</f>
        <v>руб. без учета НДС</v>
      </c>
      <c r="L47" s="92"/>
      <c r="M47" s="93"/>
      <c r="O47" s="67">
        <v>1</v>
      </c>
      <c r="P47" s="67">
        <v>2</v>
      </c>
      <c r="Q47" s="67">
        <v>3</v>
      </c>
      <c r="R47" s="67">
        <v>4</v>
      </c>
      <c r="S47" s="67">
        <v>5</v>
      </c>
      <c r="T47" s="67">
        <v>6</v>
      </c>
      <c r="U47" s="67">
        <v>7</v>
      </c>
      <c r="V47" s="67">
        <v>8</v>
      </c>
      <c r="W47" s="67">
        <v>9</v>
      </c>
      <c r="X47" s="67">
        <v>10</v>
      </c>
      <c r="Y47" s="67">
        <v>11</v>
      </c>
      <c r="Z47" s="67">
        <v>12</v>
      </c>
      <c r="AA47" s="67">
        <v>13</v>
      </c>
      <c r="AB47" s="67">
        <v>14</v>
      </c>
      <c r="AC47" s="67">
        <v>15</v>
      </c>
      <c r="AD47" s="67">
        <v>16</v>
      </c>
      <c r="AE47" s="67">
        <v>17</v>
      </c>
      <c r="AF47" s="67">
        <v>18</v>
      </c>
      <c r="AG47" s="67">
        <v>19</v>
      </c>
      <c r="AH47" s="67">
        <v>20</v>
      </c>
      <c r="AI47" s="67">
        <v>21</v>
      </c>
      <c r="AJ47" s="67">
        <v>22</v>
      </c>
      <c r="AK47" s="67">
        <v>23</v>
      </c>
      <c r="AL47" s="67">
        <v>24</v>
      </c>
      <c r="AM47" s="67">
        <v>25</v>
      </c>
      <c r="AN47" s="67">
        <v>26</v>
      </c>
      <c r="AO47" s="67">
        <v>27</v>
      </c>
      <c r="AP47" s="67">
        <v>28</v>
      </c>
      <c r="AQ47" s="67">
        <v>29</v>
      </c>
      <c r="AR47" s="67">
        <v>30</v>
      </c>
      <c r="AS47" s="67">
        <v>31</v>
      </c>
      <c r="AT47" s="67">
        <v>32</v>
      </c>
      <c r="AU47" s="67">
        <v>33</v>
      </c>
    </row>
    <row r="48" spans="3:47" ht="15.75" customHeight="1" thickBot="1" x14ac:dyDescent="0.3">
      <c r="C48" s="180" t="str">
        <f>IF(OR(J47=M30,J47=M31),"При данных условиях подключения заявитель относится к льготной категории!!!","")</f>
        <v/>
      </c>
      <c r="D48" s="181"/>
      <c r="E48" s="181"/>
      <c r="F48" s="181"/>
      <c r="G48" s="181"/>
      <c r="H48" s="181"/>
      <c r="I48" s="181"/>
      <c r="J48" s="181"/>
      <c r="K48" s="182"/>
      <c r="L48" s="64"/>
      <c r="M48" s="64"/>
      <c r="N48" s="64">
        <v>1</v>
      </c>
      <c r="O48" s="94" t="s">
        <v>130</v>
      </c>
      <c r="P48" s="144">
        <v>52681.120000000003</v>
      </c>
      <c r="Q48" s="145">
        <v>159845.32999999999</v>
      </c>
      <c r="R48" s="145">
        <v>231560.14</v>
      </c>
      <c r="S48" s="145">
        <v>351527.15</v>
      </c>
      <c r="T48" s="145">
        <v>496514.64</v>
      </c>
      <c r="U48" s="145">
        <v>586134.91</v>
      </c>
      <c r="V48" s="145">
        <v>675745.23</v>
      </c>
      <c r="W48" s="145">
        <v>755412.55</v>
      </c>
      <c r="X48" s="144">
        <v>27960.33</v>
      </c>
      <c r="Y48" s="145">
        <v>111630.2</v>
      </c>
      <c r="Z48" s="145">
        <v>257289.04</v>
      </c>
      <c r="AA48" s="145">
        <v>390585.72</v>
      </c>
      <c r="AB48" s="145">
        <v>551682.93999999994</v>
      </c>
      <c r="AC48" s="145">
        <v>651261.01</v>
      </c>
      <c r="AD48" s="145">
        <v>750828.03</v>
      </c>
      <c r="AE48" s="145">
        <v>839347.28</v>
      </c>
      <c r="AF48" s="144">
        <v>121806.66</v>
      </c>
      <c r="AG48" s="145">
        <v>76708.45</v>
      </c>
      <c r="AH48" s="145">
        <v>477339.08</v>
      </c>
      <c r="AI48" s="145">
        <v>585878.57999999996</v>
      </c>
      <c r="AJ48" s="145">
        <v>827524.41</v>
      </c>
      <c r="AK48" s="145">
        <v>976891.52</v>
      </c>
      <c r="AL48" s="145">
        <v>1126242.05</v>
      </c>
      <c r="AM48" s="145">
        <v>1259020.92</v>
      </c>
      <c r="AN48" s="144">
        <v>74514.100000000006</v>
      </c>
      <c r="AO48" s="145">
        <v>244915.27</v>
      </c>
      <c r="AP48" s="145">
        <v>428815.07</v>
      </c>
      <c r="AQ48" s="145">
        <v>682405.5</v>
      </c>
      <c r="AR48" s="145">
        <v>919471.56</v>
      </c>
      <c r="AS48" s="145">
        <v>1085435.02</v>
      </c>
      <c r="AT48" s="145">
        <v>1251380.06</v>
      </c>
      <c r="AU48" s="145">
        <v>1398912.14</v>
      </c>
    </row>
    <row r="49" spans="3:47" ht="33" customHeight="1" thickBot="1" x14ac:dyDescent="0.3">
      <c r="C49" s="183"/>
      <c r="D49" s="184"/>
      <c r="E49" s="184"/>
      <c r="F49" s="184"/>
      <c r="G49" s="184"/>
      <c r="H49" s="184"/>
      <c r="I49" s="184"/>
      <c r="J49" s="184"/>
      <c r="K49" s="185"/>
      <c r="L49" s="64"/>
      <c r="M49" s="64"/>
      <c r="N49" s="64">
        <v>2</v>
      </c>
      <c r="O49" s="94" t="s">
        <v>131</v>
      </c>
      <c r="P49" s="144">
        <v>23387.37</v>
      </c>
      <c r="Q49" s="145">
        <v>59751</v>
      </c>
      <c r="R49" s="145">
        <v>231560.14</v>
      </c>
      <c r="S49" s="145">
        <v>351527.15</v>
      </c>
      <c r="T49" s="145">
        <v>496514.64</v>
      </c>
      <c r="U49" s="145">
        <v>586134.91</v>
      </c>
      <c r="V49" s="145">
        <v>675745.23</v>
      </c>
      <c r="W49" s="145">
        <v>755412.55</v>
      </c>
      <c r="X49" s="144">
        <v>7056.71</v>
      </c>
      <c r="Y49" s="145">
        <v>66390</v>
      </c>
      <c r="Z49" s="145">
        <v>257289.04</v>
      </c>
      <c r="AA49" s="145">
        <v>390585.72</v>
      </c>
      <c r="AB49" s="145">
        <v>551682.93999999994</v>
      </c>
      <c r="AC49" s="145">
        <v>651261.01</v>
      </c>
      <c r="AD49" s="145">
        <v>750828.03</v>
      </c>
      <c r="AE49" s="145">
        <v>839347.28</v>
      </c>
      <c r="AF49" s="144">
        <v>97651.1</v>
      </c>
      <c r="AG49" s="145">
        <v>762775.94</v>
      </c>
      <c r="AH49" s="145">
        <v>385933.56</v>
      </c>
      <c r="AI49" s="145">
        <v>585878.57999999996</v>
      </c>
      <c r="AJ49" s="145">
        <v>827524.41</v>
      </c>
      <c r="AK49" s="145">
        <v>976891.52</v>
      </c>
      <c r="AL49" s="145">
        <v>1126242.05</v>
      </c>
      <c r="AM49" s="145">
        <v>1259020.92</v>
      </c>
      <c r="AN49" s="144">
        <v>255469.69</v>
      </c>
      <c r="AO49" s="145">
        <v>305790.93</v>
      </c>
      <c r="AP49" s="145">
        <v>1293730.8500000001</v>
      </c>
      <c r="AQ49" s="145">
        <v>650976.19999999995</v>
      </c>
      <c r="AR49" s="145">
        <v>919471.56</v>
      </c>
      <c r="AS49" s="145">
        <v>1085435.02</v>
      </c>
      <c r="AT49" s="145">
        <v>1251380.06</v>
      </c>
      <c r="AU49" s="145">
        <v>1398912.14</v>
      </c>
    </row>
    <row r="50" spans="3:47" ht="15.75" customHeight="1" thickBot="1" x14ac:dyDescent="0.3">
      <c r="C50" s="173" t="s">
        <v>181</v>
      </c>
      <c r="D50" s="174"/>
      <c r="E50" s="174"/>
      <c r="F50" s="174"/>
      <c r="G50" s="174"/>
      <c r="H50" s="174"/>
      <c r="I50" s="174"/>
      <c r="J50" s="174"/>
      <c r="K50" s="175"/>
      <c r="L50" s="64"/>
      <c r="M50" s="64"/>
      <c r="N50" s="64">
        <v>3</v>
      </c>
      <c r="O50" s="94" t="s">
        <v>90</v>
      </c>
      <c r="P50" s="144">
        <v>45565.62</v>
      </c>
      <c r="Q50" s="144">
        <v>106551.2</v>
      </c>
      <c r="R50" s="144">
        <v>231560.14</v>
      </c>
      <c r="S50" s="144">
        <v>351527.15</v>
      </c>
      <c r="T50" s="144">
        <v>496514.64</v>
      </c>
      <c r="U50" s="144">
        <v>586134.91</v>
      </c>
      <c r="V50" s="144">
        <v>675745.23</v>
      </c>
      <c r="W50" s="144">
        <v>755412.55</v>
      </c>
      <c r="X50" s="144">
        <v>5843.92</v>
      </c>
      <c r="Y50" s="144">
        <v>103304.83</v>
      </c>
      <c r="Z50" s="144">
        <v>257289.04</v>
      </c>
      <c r="AA50" s="144">
        <v>390585.72</v>
      </c>
      <c r="AB50" s="144">
        <v>551682.93999999994</v>
      </c>
      <c r="AC50" s="144">
        <v>651261.01</v>
      </c>
      <c r="AD50" s="144">
        <v>750828.03</v>
      </c>
      <c r="AE50" s="144">
        <v>839347.28</v>
      </c>
      <c r="AF50" s="144">
        <v>69394.77</v>
      </c>
      <c r="AG50" s="144">
        <v>124920.69</v>
      </c>
      <c r="AH50" s="144">
        <v>385933.56</v>
      </c>
      <c r="AI50" s="144">
        <v>585878.57999999996</v>
      </c>
      <c r="AJ50" s="144">
        <v>827524.41</v>
      </c>
      <c r="AK50" s="144">
        <v>976891.52</v>
      </c>
      <c r="AL50" s="144">
        <v>1126242.05</v>
      </c>
      <c r="AM50" s="144">
        <v>1259020.92</v>
      </c>
      <c r="AN50" s="144">
        <v>40884.82</v>
      </c>
      <c r="AO50" s="144">
        <v>110649.99</v>
      </c>
      <c r="AP50" s="144">
        <v>371540.39</v>
      </c>
      <c r="AQ50" s="144">
        <v>650976.19999999995</v>
      </c>
      <c r="AR50" s="144">
        <v>919471.56</v>
      </c>
      <c r="AS50" s="145">
        <v>1085435.02</v>
      </c>
      <c r="AT50" s="145">
        <v>1251380.06</v>
      </c>
      <c r="AU50" s="145">
        <v>1398912.14</v>
      </c>
    </row>
    <row r="51" spans="3:47" ht="15.75" customHeight="1" thickBot="1" x14ac:dyDescent="0.3">
      <c r="C51" s="173"/>
      <c r="D51" s="174"/>
      <c r="E51" s="174"/>
      <c r="F51" s="174"/>
      <c r="G51" s="174"/>
      <c r="H51" s="174"/>
      <c r="I51" s="174"/>
      <c r="J51" s="174"/>
      <c r="K51" s="175"/>
      <c r="L51" s="64"/>
      <c r="M51" s="64"/>
      <c r="N51" s="64">
        <v>4</v>
      </c>
      <c r="O51" s="94" t="s">
        <v>4</v>
      </c>
      <c r="P51" s="144">
        <v>33240</v>
      </c>
      <c r="Q51" s="145">
        <v>127530</v>
      </c>
      <c r="R51" s="145">
        <v>218592.77</v>
      </c>
      <c r="S51" s="145">
        <v>331841.63</v>
      </c>
      <c r="T51" s="145">
        <v>468709.82</v>
      </c>
      <c r="U51" s="145">
        <v>553311.36</v>
      </c>
      <c r="V51" s="145">
        <v>637903.5</v>
      </c>
      <c r="W51" s="145">
        <v>713109.45</v>
      </c>
      <c r="X51" s="144">
        <v>62220.800000000003</v>
      </c>
      <c r="Y51" s="145">
        <v>62672.160000000003</v>
      </c>
      <c r="Z51" s="145">
        <v>242880.85</v>
      </c>
      <c r="AA51" s="145">
        <v>368712.92</v>
      </c>
      <c r="AB51" s="145">
        <v>520788.69</v>
      </c>
      <c r="AC51" s="145">
        <v>614790.40000000002</v>
      </c>
      <c r="AD51" s="145">
        <v>708781.66</v>
      </c>
      <c r="AE51" s="145">
        <v>792343.84</v>
      </c>
      <c r="AF51" s="144">
        <v>33240</v>
      </c>
      <c r="AG51" s="145">
        <v>94008.23</v>
      </c>
      <c r="AH51" s="145">
        <v>364321.28000000003</v>
      </c>
      <c r="AI51" s="145">
        <v>553069.38</v>
      </c>
      <c r="AJ51" s="145">
        <v>781183.04</v>
      </c>
      <c r="AK51" s="145">
        <v>922185.6</v>
      </c>
      <c r="AL51" s="145">
        <v>1063172.5</v>
      </c>
      <c r="AM51" s="145">
        <v>1188515.75</v>
      </c>
      <c r="AN51" s="144">
        <v>26074.3</v>
      </c>
      <c r="AO51" s="145">
        <v>127530</v>
      </c>
      <c r="AP51" s="145">
        <v>285921.53999999998</v>
      </c>
      <c r="AQ51" s="145">
        <v>513925.37</v>
      </c>
      <c r="AR51" s="145">
        <v>867981.15</v>
      </c>
      <c r="AS51" s="145">
        <v>1024650.66</v>
      </c>
      <c r="AT51" s="145">
        <v>1181302.77</v>
      </c>
      <c r="AU51" s="145">
        <v>1320573.06</v>
      </c>
    </row>
    <row r="52" spans="3:47" ht="15.75" customHeight="1" thickBot="1" x14ac:dyDescent="0.3">
      <c r="C52" s="173"/>
      <c r="D52" s="174"/>
      <c r="E52" s="174"/>
      <c r="F52" s="174"/>
      <c r="G52" s="174"/>
      <c r="H52" s="174"/>
      <c r="I52" s="174"/>
      <c r="J52" s="174"/>
      <c r="K52" s="175"/>
      <c r="L52" s="64"/>
      <c r="M52" s="64"/>
      <c r="N52" s="64">
        <v>5</v>
      </c>
      <c r="O52" s="97" t="s">
        <v>132</v>
      </c>
      <c r="P52" s="144">
        <v>32101.01</v>
      </c>
      <c r="Q52" s="145">
        <v>59751</v>
      </c>
      <c r="R52" s="145">
        <v>231560.14</v>
      </c>
      <c r="S52" s="145">
        <v>351527.15</v>
      </c>
      <c r="T52" s="145">
        <v>496514.64</v>
      </c>
      <c r="U52" s="145">
        <v>586134.91</v>
      </c>
      <c r="V52" s="145">
        <v>675745.23</v>
      </c>
      <c r="W52" s="145">
        <v>755412.55</v>
      </c>
      <c r="X52" s="144">
        <v>65911.87</v>
      </c>
      <c r="Y52" s="145">
        <v>66390</v>
      </c>
      <c r="Z52" s="145">
        <v>257289.04</v>
      </c>
      <c r="AA52" s="145">
        <v>390585.72</v>
      </c>
      <c r="AB52" s="145">
        <v>551682.93999999994</v>
      </c>
      <c r="AC52" s="145">
        <v>651261.01</v>
      </c>
      <c r="AD52" s="145">
        <v>750828.03</v>
      </c>
      <c r="AE52" s="145">
        <v>839347.28</v>
      </c>
      <c r="AF52" s="144">
        <v>98867.8</v>
      </c>
      <c r="AG52" s="145">
        <v>80835.42</v>
      </c>
      <c r="AH52" s="145">
        <v>385933.56</v>
      </c>
      <c r="AI52" s="145">
        <v>585878.57999999996</v>
      </c>
      <c r="AJ52" s="145">
        <v>827524.41</v>
      </c>
      <c r="AK52" s="145">
        <v>976891.52</v>
      </c>
      <c r="AL52" s="145">
        <v>1126242.05</v>
      </c>
      <c r="AM52" s="145">
        <v>1259020.92</v>
      </c>
      <c r="AN52" s="144">
        <v>109853.11</v>
      </c>
      <c r="AO52" s="145">
        <v>110649.99</v>
      </c>
      <c r="AP52" s="145">
        <v>428815.07</v>
      </c>
      <c r="AQ52" s="145">
        <v>650976.19999999995</v>
      </c>
      <c r="AR52" s="145">
        <v>919471.56</v>
      </c>
      <c r="AS52" s="145">
        <v>1085435.02</v>
      </c>
      <c r="AT52" s="145">
        <v>1251380.06</v>
      </c>
      <c r="AU52" s="145">
        <v>1398912.14</v>
      </c>
    </row>
    <row r="53" spans="3:47" ht="16.5" thickBot="1" x14ac:dyDescent="0.3">
      <c r="C53" s="173"/>
      <c r="D53" s="174"/>
      <c r="E53" s="174"/>
      <c r="F53" s="174"/>
      <c r="G53" s="174"/>
      <c r="H53" s="174"/>
      <c r="I53" s="174"/>
      <c r="J53" s="174"/>
      <c r="K53" s="175"/>
      <c r="L53" s="64"/>
      <c r="M53" s="64"/>
      <c r="N53" s="64">
        <v>6</v>
      </c>
      <c r="O53" s="97" t="s">
        <v>3</v>
      </c>
      <c r="P53" s="144">
        <v>35137.49</v>
      </c>
      <c r="Q53" s="145">
        <v>56404.94</v>
      </c>
      <c r="R53" s="145">
        <v>218592.77</v>
      </c>
      <c r="S53" s="145">
        <v>331841.63</v>
      </c>
      <c r="T53" s="145">
        <v>468709.82</v>
      </c>
      <c r="U53" s="145">
        <v>553311.36</v>
      </c>
      <c r="V53" s="145">
        <v>637903.5</v>
      </c>
      <c r="W53" s="145">
        <v>713109.45</v>
      </c>
      <c r="X53" s="144">
        <v>62220.800000000003</v>
      </c>
      <c r="Y53" s="145">
        <v>62672.160000000003</v>
      </c>
      <c r="Z53" s="145">
        <v>242880.85</v>
      </c>
      <c r="AA53" s="145">
        <v>368712.92</v>
      </c>
      <c r="AB53" s="145">
        <v>520788.69</v>
      </c>
      <c r="AC53" s="145">
        <v>614790.40000000002</v>
      </c>
      <c r="AD53" s="145">
        <v>708781.66</v>
      </c>
      <c r="AE53" s="145">
        <v>792343.84</v>
      </c>
      <c r="AF53" s="144">
        <v>50571.01</v>
      </c>
      <c r="AG53" s="145">
        <v>94008.23</v>
      </c>
      <c r="AH53" s="145">
        <v>364321.28000000003</v>
      </c>
      <c r="AI53" s="145">
        <v>553069.38</v>
      </c>
      <c r="AJ53" s="145">
        <v>781183.04</v>
      </c>
      <c r="AK53" s="145">
        <v>922185.6</v>
      </c>
      <c r="AL53" s="145">
        <v>1063172.5</v>
      </c>
      <c r="AM53" s="145">
        <v>1188515.75</v>
      </c>
      <c r="AN53" s="144">
        <v>103701.33</v>
      </c>
      <c r="AO53" s="145">
        <v>149447.29</v>
      </c>
      <c r="AP53" s="145">
        <v>404801.42</v>
      </c>
      <c r="AQ53" s="145">
        <v>614521.53</v>
      </c>
      <c r="AR53" s="145">
        <v>867981.15</v>
      </c>
      <c r="AS53" s="145">
        <v>1024650.66</v>
      </c>
      <c r="AT53" s="145">
        <v>1181302.77</v>
      </c>
      <c r="AU53" s="145">
        <v>1320573.06</v>
      </c>
    </row>
    <row r="54" spans="3:47" ht="16.5" thickBot="1" x14ac:dyDescent="0.3">
      <c r="C54" s="176"/>
      <c r="D54" s="177"/>
      <c r="E54" s="177"/>
      <c r="F54" s="177"/>
      <c r="G54" s="177"/>
      <c r="H54" s="177"/>
      <c r="I54" s="177"/>
      <c r="J54" s="177"/>
      <c r="K54" s="178"/>
      <c r="L54" s="64"/>
      <c r="M54" s="64"/>
      <c r="N54" s="64">
        <v>7</v>
      </c>
      <c r="O54" s="97" t="s">
        <v>0</v>
      </c>
      <c r="P54" s="144">
        <v>55998.720000000001</v>
      </c>
      <c r="Q54" s="145">
        <v>56404.94</v>
      </c>
      <c r="R54" s="145">
        <v>218592.77</v>
      </c>
      <c r="S54" s="145">
        <v>331841.63</v>
      </c>
      <c r="T54" s="145">
        <v>468709.82</v>
      </c>
      <c r="U54" s="145">
        <v>553311.36</v>
      </c>
      <c r="V54" s="145">
        <v>637903.5</v>
      </c>
      <c r="W54" s="145">
        <v>713109.45</v>
      </c>
      <c r="X54" s="149">
        <v>62220.800000000003</v>
      </c>
      <c r="Y54" s="150">
        <v>62672.160000000003</v>
      </c>
      <c r="Z54" s="150">
        <v>242880.85</v>
      </c>
      <c r="AA54" s="150">
        <v>368712.92</v>
      </c>
      <c r="AB54" s="150">
        <v>520788.69</v>
      </c>
      <c r="AC54" s="150">
        <v>614790.40000000002</v>
      </c>
      <c r="AD54" s="150">
        <v>708781.66</v>
      </c>
      <c r="AE54" s="150">
        <v>792343.84</v>
      </c>
      <c r="AF54" s="149">
        <v>93331.199999999997</v>
      </c>
      <c r="AG54" s="150">
        <v>94008.23</v>
      </c>
      <c r="AH54" s="150">
        <v>364321.28000000003</v>
      </c>
      <c r="AI54" s="150">
        <v>553069.38</v>
      </c>
      <c r="AJ54" s="150">
        <v>781183.04</v>
      </c>
      <c r="AK54" s="150">
        <v>922185.6</v>
      </c>
      <c r="AL54" s="150">
        <v>1063172.5</v>
      </c>
      <c r="AM54" s="150">
        <v>1188515.75</v>
      </c>
      <c r="AN54" s="149">
        <v>103701.33</v>
      </c>
      <c r="AO54" s="150">
        <v>104453.59</v>
      </c>
      <c r="AP54" s="150">
        <v>404801.42</v>
      </c>
      <c r="AQ54" s="150">
        <v>614521.53</v>
      </c>
      <c r="AR54" s="150">
        <v>867981.15</v>
      </c>
      <c r="AS54" s="150">
        <v>1024650.66</v>
      </c>
      <c r="AT54" s="150">
        <v>1181302.77</v>
      </c>
      <c r="AU54" s="150">
        <v>1320573.06</v>
      </c>
    </row>
    <row r="55" spans="3:47" ht="16.5" thickBot="1" x14ac:dyDescent="0.3"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>
        <v>8</v>
      </c>
      <c r="O55" s="97" t="s">
        <v>133</v>
      </c>
      <c r="P55" s="149">
        <v>59320.68</v>
      </c>
      <c r="Q55" s="150">
        <v>59751</v>
      </c>
      <c r="R55" s="150">
        <v>231560.14</v>
      </c>
      <c r="S55" s="150">
        <v>351527.15</v>
      </c>
      <c r="T55" s="150">
        <v>496514.64</v>
      </c>
      <c r="U55" s="150">
        <v>586134.91</v>
      </c>
      <c r="V55" s="150">
        <v>675745.23</v>
      </c>
      <c r="W55" s="150">
        <v>755412.55</v>
      </c>
      <c r="X55" s="149">
        <v>65911.87</v>
      </c>
      <c r="Y55" s="150">
        <v>66390</v>
      </c>
      <c r="Z55" s="150">
        <v>257289.04</v>
      </c>
      <c r="AA55" s="150">
        <v>390585.72</v>
      </c>
      <c r="AB55" s="150">
        <v>551682.93999999994</v>
      </c>
      <c r="AC55" s="150">
        <v>651261.01</v>
      </c>
      <c r="AD55" s="150">
        <v>750828.03</v>
      </c>
      <c r="AE55" s="150">
        <v>839347.28</v>
      </c>
      <c r="AF55" s="149">
        <v>98867.8</v>
      </c>
      <c r="AG55" s="150">
        <v>99584.99</v>
      </c>
      <c r="AH55" s="150">
        <v>385933.56</v>
      </c>
      <c r="AI55" s="150">
        <v>585878.57999999996</v>
      </c>
      <c r="AJ55" s="150">
        <v>827524.41</v>
      </c>
      <c r="AK55" s="150">
        <v>976891.52</v>
      </c>
      <c r="AL55" s="150">
        <v>1126242.05</v>
      </c>
      <c r="AM55" s="150">
        <v>1259020.92</v>
      </c>
      <c r="AN55" s="149">
        <v>109853.11</v>
      </c>
      <c r="AO55" s="150">
        <v>110649.99</v>
      </c>
      <c r="AP55" s="150">
        <v>428815.07</v>
      </c>
      <c r="AQ55" s="150">
        <v>650976.19999999995</v>
      </c>
      <c r="AR55" s="150">
        <v>919471.56</v>
      </c>
      <c r="AS55" s="150">
        <v>1085435.02</v>
      </c>
      <c r="AT55" s="150">
        <v>1251380.06</v>
      </c>
      <c r="AU55" s="151" t="s">
        <v>230</v>
      </c>
    </row>
    <row r="56" spans="3:47" ht="16.5" thickBot="1" x14ac:dyDescent="0.3"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>
        <v>9</v>
      </c>
      <c r="O56" s="97" t="s">
        <v>1</v>
      </c>
      <c r="P56" s="149">
        <v>59320.68</v>
      </c>
      <c r="Q56" s="150">
        <v>59751</v>
      </c>
      <c r="R56" s="150">
        <v>231560.14</v>
      </c>
      <c r="S56" s="150">
        <v>351527.15</v>
      </c>
      <c r="T56" s="150">
        <v>496514.64</v>
      </c>
      <c r="U56" s="150">
        <v>586134.91</v>
      </c>
      <c r="V56" s="150">
        <v>675745.23</v>
      </c>
      <c r="W56" s="150">
        <v>755412.55</v>
      </c>
      <c r="X56" s="149">
        <v>65911.87</v>
      </c>
      <c r="Y56" s="150">
        <v>66390</v>
      </c>
      <c r="Z56" s="150">
        <v>257289.04</v>
      </c>
      <c r="AA56" s="150">
        <v>390585.72</v>
      </c>
      <c r="AB56" s="150">
        <v>551682.93999999994</v>
      </c>
      <c r="AC56" s="150">
        <v>651261.01</v>
      </c>
      <c r="AD56" s="150">
        <v>750828.03</v>
      </c>
      <c r="AE56" s="150">
        <v>839347.28</v>
      </c>
      <c r="AF56" s="149">
        <v>98867.8</v>
      </c>
      <c r="AG56" s="150">
        <v>99584.99</v>
      </c>
      <c r="AH56" s="150">
        <v>385933.56</v>
      </c>
      <c r="AI56" s="150">
        <v>585878.57999999996</v>
      </c>
      <c r="AJ56" s="150">
        <v>827524.41</v>
      </c>
      <c r="AK56" s="150">
        <v>976891.52</v>
      </c>
      <c r="AL56" s="150">
        <v>1126242.05</v>
      </c>
      <c r="AM56" s="150">
        <v>1259020.92</v>
      </c>
      <c r="AN56" s="149">
        <v>109853.11</v>
      </c>
      <c r="AO56" s="150">
        <v>110649.99</v>
      </c>
      <c r="AP56" s="150">
        <v>428815.07</v>
      </c>
      <c r="AQ56" s="150">
        <v>650976.19999999995</v>
      </c>
      <c r="AR56" s="150">
        <v>919471.56</v>
      </c>
      <c r="AS56" s="150">
        <v>1085435.02</v>
      </c>
      <c r="AT56" s="150">
        <v>1251380.06</v>
      </c>
      <c r="AU56" s="150">
        <v>1398912.14</v>
      </c>
    </row>
    <row r="57" spans="3:47" ht="16.5" thickBot="1" x14ac:dyDescent="0.3">
      <c r="C57" s="64"/>
      <c r="D57" s="64"/>
      <c r="E57" s="64"/>
      <c r="F57" s="64"/>
      <c r="G57" s="64"/>
      <c r="H57" s="64"/>
      <c r="I57" s="99"/>
      <c r="J57" s="99"/>
      <c r="K57" s="64"/>
      <c r="L57" s="64"/>
      <c r="M57" s="64"/>
      <c r="N57" s="64">
        <v>10</v>
      </c>
      <c r="O57" s="97" t="s">
        <v>134</v>
      </c>
      <c r="P57" s="149">
        <v>59320.68</v>
      </c>
      <c r="Q57" s="150">
        <v>59751</v>
      </c>
      <c r="R57" s="150">
        <v>231560.14</v>
      </c>
      <c r="S57" s="150">
        <v>351527.15</v>
      </c>
      <c r="T57" s="150">
        <v>496514.64</v>
      </c>
      <c r="U57" s="150">
        <v>586134.91</v>
      </c>
      <c r="V57" s="150">
        <v>675745.23</v>
      </c>
      <c r="W57" s="150">
        <v>755412.55</v>
      </c>
      <c r="X57" s="149">
        <v>65911.87</v>
      </c>
      <c r="Y57" s="150">
        <v>66390</v>
      </c>
      <c r="Z57" s="150">
        <v>257289.04</v>
      </c>
      <c r="AA57" s="150">
        <v>390585.72</v>
      </c>
      <c r="AB57" s="150">
        <v>551682.93999999994</v>
      </c>
      <c r="AC57" s="150">
        <v>651261.01</v>
      </c>
      <c r="AD57" s="150">
        <v>750828.03</v>
      </c>
      <c r="AE57" s="150">
        <v>839347.28</v>
      </c>
      <c r="AF57" s="149">
        <v>98867.8</v>
      </c>
      <c r="AG57" s="150">
        <v>99584.99</v>
      </c>
      <c r="AH57" s="150">
        <v>385933.56</v>
      </c>
      <c r="AI57" s="150">
        <v>585878.57999999996</v>
      </c>
      <c r="AJ57" s="150">
        <v>827524.41</v>
      </c>
      <c r="AK57" s="150">
        <v>976891.52</v>
      </c>
      <c r="AL57" s="150">
        <v>1126242.05</v>
      </c>
      <c r="AM57" s="150">
        <v>1259020.92</v>
      </c>
      <c r="AN57" s="149">
        <v>109853.11</v>
      </c>
      <c r="AO57" s="150">
        <v>110649.99</v>
      </c>
      <c r="AP57" s="150">
        <v>428815.07</v>
      </c>
      <c r="AQ57" s="150">
        <v>650976.19999999995</v>
      </c>
      <c r="AR57" s="150">
        <v>919471.56</v>
      </c>
      <c r="AS57" s="150">
        <v>1085435.02</v>
      </c>
      <c r="AT57" s="150">
        <v>1251380.06</v>
      </c>
      <c r="AU57" s="150">
        <v>1398912.14</v>
      </c>
    </row>
    <row r="58" spans="3:47" ht="16.5" thickBot="1" x14ac:dyDescent="0.3">
      <c r="C58" s="64"/>
      <c r="D58" s="64"/>
      <c r="E58" s="64"/>
      <c r="F58" s="64"/>
      <c r="G58" s="64"/>
      <c r="H58" s="64"/>
      <c r="I58" s="99"/>
      <c r="J58" s="99"/>
      <c r="K58" s="64"/>
      <c r="L58" s="64"/>
      <c r="M58" s="64"/>
      <c r="N58" s="64">
        <v>11</v>
      </c>
      <c r="O58" s="97" t="s">
        <v>2</v>
      </c>
      <c r="P58" s="149">
        <v>59320.68</v>
      </c>
      <c r="Q58" s="150">
        <v>59751</v>
      </c>
      <c r="R58" s="150">
        <v>231560.14</v>
      </c>
      <c r="S58" s="150">
        <v>351527.15</v>
      </c>
      <c r="T58" s="150">
        <v>496514.64</v>
      </c>
      <c r="U58" s="150">
        <v>586134.91</v>
      </c>
      <c r="V58" s="150">
        <v>675745.23</v>
      </c>
      <c r="W58" s="150">
        <v>755412.55</v>
      </c>
      <c r="X58" s="149">
        <v>65911.87</v>
      </c>
      <c r="Y58" s="150">
        <v>66390</v>
      </c>
      <c r="Z58" s="150">
        <v>257289.04</v>
      </c>
      <c r="AA58" s="150">
        <v>390585.72</v>
      </c>
      <c r="AB58" s="150">
        <v>551682.93999999994</v>
      </c>
      <c r="AC58" s="150">
        <v>651261.01</v>
      </c>
      <c r="AD58" s="150">
        <v>750828.03</v>
      </c>
      <c r="AE58" s="150">
        <v>839347.28</v>
      </c>
      <c r="AF58" s="149">
        <v>98867.8</v>
      </c>
      <c r="AG58" s="150">
        <v>99584.99</v>
      </c>
      <c r="AH58" s="150">
        <v>385933.56</v>
      </c>
      <c r="AI58" s="150">
        <v>585878.57999999996</v>
      </c>
      <c r="AJ58" s="150">
        <v>827524.41</v>
      </c>
      <c r="AK58" s="150">
        <v>976891.52</v>
      </c>
      <c r="AL58" s="150">
        <v>1126242.05</v>
      </c>
      <c r="AM58" s="150">
        <v>1259020.92</v>
      </c>
      <c r="AN58" s="149">
        <v>109853.11</v>
      </c>
      <c r="AO58" s="150">
        <v>110649.99</v>
      </c>
      <c r="AP58" s="150">
        <v>428815.07</v>
      </c>
      <c r="AQ58" s="150">
        <v>650976.19999999995</v>
      </c>
      <c r="AR58" s="150">
        <v>919471.56</v>
      </c>
      <c r="AS58" s="150">
        <v>1085435.02</v>
      </c>
      <c r="AT58" s="150">
        <v>1251380.06</v>
      </c>
      <c r="AU58" s="150">
        <v>1398912.14</v>
      </c>
    </row>
    <row r="59" spans="3:47" ht="16.5" thickBot="1" x14ac:dyDescent="0.3">
      <c r="C59" s="64"/>
      <c r="D59" s="64"/>
      <c r="E59" s="64"/>
      <c r="F59" s="64"/>
      <c r="G59" s="64"/>
      <c r="H59" s="64"/>
      <c r="I59" s="99"/>
      <c r="J59" s="99"/>
      <c r="K59" s="64"/>
      <c r="L59" s="64"/>
      <c r="M59" s="64"/>
      <c r="N59" s="64">
        <v>12</v>
      </c>
      <c r="O59" s="97" t="s">
        <v>135</v>
      </c>
      <c r="P59" s="149">
        <v>59320.68</v>
      </c>
      <c r="Q59" s="150">
        <v>59751</v>
      </c>
      <c r="R59" s="150">
        <v>231560.14</v>
      </c>
      <c r="S59" s="150">
        <v>351527.15</v>
      </c>
      <c r="T59" s="150">
        <v>496514.64</v>
      </c>
      <c r="U59" s="150">
        <v>586134.91</v>
      </c>
      <c r="V59" s="150">
        <v>675745.23</v>
      </c>
      <c r="W59" s="150">
        <v>755412.55</v>
      </c>
      <c r="X59" s="149">
        <v>65911.87</v>
      </c>
      <c r="Y59" s="150">
        <v>66390</v>
      </c>
      <c r="Z59" s="150">
        <v>257289.04</v>
      </c>
      <c r="AA59" s="150">
        <v>390585.72</v>
      </c>
      <c r="AB59" s="150">
        <v>551682.93999999994</v>
      </c>
      <c r="AC59" s="150">
        <v>651261.01</v>
      </c>
      <c r="AD59" s="150">
        <v>750828.03</v>
      </c>
      <c r="AE59" s="150">
        <v>839347.28</v>
      </c>
      <c r="AF59" s="149">
        <v>98867.8</v>
      </c>
      <c r="AG59" s="150">
        <v>99584.99</v>
      </c>
      <c r="AH59" s="150">
        <v>385933.56</v>
      </c>
      <c r="AI59" s="150">
        <v>585878.57999999996</v>
      </c>
      <c r="AJ59" s="150">
        <v>827524.41</v>
      </c>
      <c r="AK59" s="150">
        <v>976891.52</v>
      </c>
      <c r="AL59" s="150">
        <v>1126242.05</v>
      </c>
      <c r="AM59" s="150">
        <v>1259020.92</v>
      </c>
      <c r="AN59" s="149">
        <v>109853.11</v>
      </c>
      <c r="AO59" s="150">
        <v>110649.99</v>
      </c>
      <c r="AP59" s="150">
        <v>428815.07</v>
      </c>
      <c r="AQ59" s="150">
        <v>650976.19999999995</v>
      </c>
      <c r="AR59" s="150">
        <v>919471.56</v>
      </c>
      <c r="AS59" s="150">
        <v>1085435.02</v>
      </c>
      <c r="AT59" s="150">
        <v>1251380.06</v>
      </c>
      <c r="AU59" s="150">
        <v>1398912.14</v>
      </c>
    </row>
    <row r="60" spans="3:47" ht="16.5" thickBot="1" x14ac:dyDescent="0.3">
      <c r="I60" s="12"/>
      <c r="J60" s="12"/>
      <c r="N60" s="64">
        <v>13</v>
      </c>
      <c r="O60" s="97" t="s">
        <v>136</v>
      </c>
      <c r="P60" s="149">
        <v>59320.68</v>
      </c>
      <c r="Q60" s="150">
        <v>59751</v>
      </c>
      <c r="R60" s="150">
        <v>231560.14</v>
      </c>
      <c r="S60" s="150">
        <v>351527.15</v>
      </c>
      <c r="T60" s="150">
        <v>496514.64</v>
      </c>
      <c r="U60" s="150">
        <v>586134.91</v>
      </c>
      <c r="V60" s="150">
        <v>675745.23</v>
      </c>
      <c r="W60" s="150">
        <v>755412.55</v>
      </c>
      <c r="X60" s="149">
        <v>65911.87</v>
      </c>
      <c r="Y60" s="150">
        <v>66390</v>
      </c>
      <c r="Z60" s="150">
        <v>257289.04</v>
      </c>
      <c r="AA60" s="150">
        <v>390585.72</v>
      </c>
      <c r="AB60" s="150">
        <v>551682.93999999994</v>
      </c>
      <c r="AC60" s="150">
        <v>651261.01</v>
      </c>
      <c r="AD60" s="150">
        <v>750828.03</v>
      </c>
      <c r="AE60" s="150">
        <v>839347.28</v>
      </c>
      <c r="AF60" s="149">
        <v>98867.8</v>
      </c>
      <c r="AG60" s="150">
        <v>99584.99</v>
      </c>
      <c r="AH60" s="150">
        <v>385933.56</v>
      </c>
      <c r="AI60" s="150">
        <v>585878.57999999996</v>
      </c>
      <c r="AJ60" s="150">
        <v>827524.41</v>
      </c>
      <c r="AK60" s="150">
        <v>976891.52</v>
      </c>
      <c r="AL60" s="150">
        <v>1126242.05</v>
      </c>
      <c r="AM60" s="150">
        <v>1259020.92</v>
      </c>
      <c r="AN60" s="149">
        <v>109853.11</v>
      </c>
      <c r="AO60" s="150">
        <v>110649.99</v>
      </c>
      <c r="AP60" s="150">
        <v>428815.07</v>
      </c>
      <c r="AQ60" s="150">
        <v>650976.19999999995</v>
      </c>
      <c r="AR60" s="150">
        <v>919471.56</v>
      </c>
      <c r="AS60" s="150">
        <v>1085435.02</v>
      </c>
      <c r="AT60" s="150">
        <v>1251380.06</v>
      </c>
      <c r="AU60" s="150">
        <v>1398912.14</v>
      </c>
    </row>
    <row r="61" spans="3:47" ht="16.5" thickBot="1" x14ac:dyDescent="0.3">
      <c r="I61" s="12"/>
      <c r="J61" s="12"/>
      <c r="P61" s="150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E61" s="146"/>
      <c r="AM61" s="150"/>
    </row>
    <row r="62" spans="3:47" ht="16.5" thickBot="1" x14ac:dyDescent="0.3">
      <c r="I62" s="12"/>
      <c r="J62" s="12"/>
      <c r="P62" s="150"/>
      <c r="Q62" s="146"/>
      <c r="R62" s="146"/>
      <c r="S62" s="146"/>
      <c r="W62" s="146"/>
      <c r="X62" s="146"/>
      <c r="Y62" s="146"/>
      <c r="AE62" s="146"/>
      <c r="AM62" s="150"/>
    </row>
    <row r="63" spans="3:47" ht="16.5" thickBot="1" x14ac:dyDescent="0.3">
      <c r="I63" s="12"/>
      <c r="J63" s="12"/>
      <c r="P63" s="150"/>
      <c r="Q63" s="146"/>
      <c r="R63" s="146"/>
      <c r="S63" s="146"/>
      <c r="W63" s="146"/>
      <c r="X63" s="146"/>
      <c r="Y63" s="146"/>
      <c r="AE63" s="146"/>
      <c r="AM63" s="150"/>
    </row>
    <row r="64" spans="3:47" ht="16.5" thickBot="1" x14ac:dyDescent="0.3">
      <c r="I64" s="12"/>
      <c r="J64" s="12"/>
      <c r="P64" s="150"/>
      <c r="Q64" s="146"/>
      <c r="W64" s="146"/>
      <c r="X64" s="146"/>
      <c r="Y64" s="146"/>
      <c r="AE64" s="146"/>
      <c r="AM64" s="150"/>
    </row>
    <row r="65" spans="8:39" ht="16.5" thickBot="1" x14ac:dyDescent="0.3">
      <c r="H65" s="3"/>
      <c r="I65" s="3"/>
      <c r="J65" s="3"/>
      <c r="K65" s="3"/>
      <c r="O65" s="9" t="s">
        <v>88</v>
      </c>
      <c r="P65" s="216" t="s">
        <v>63</v>
      </c>
      <c r="Q65" s="216"/>
      <c r="R65" s="216"/>
      <c r="S65" s="216"/>
      <c r="T65" s="6"/>
      <c r="U65" s="6"/>
      <c r="V65" s="6"/>
      <c r="W65" s="6"/>
      <c r="X65" s="6"/>
      <c r="Y65" s="6"/>
      <c r="Z65" s="6"/>
      <c r="AA65" s="6"/>
      <c r="AE65" s="146"/>
      <c r="AM65" s="150"/>
    </row>
    <row r="66" spans="8:39" ht="16.5" thickBot="1" x14ac:dyDescent="0.3">
      <c r="H66" s="3"/>
      <c r="I66" s="3"/>
      <c r="J66" s="3"/>
      <c r="K66" s="3"/>
      <c r="O66" s="6"/>
      <c r="P66" s="10" t="s">
        <v>30</v>
      </c>
      <c r="Q66" s="141"/>
      <c r="R66" s="10" t="s">
        <v>31</v>
      </c>
      <c r="S66" s="9"/>
      <c r="T66" s="10" t="s">
        <v>32</v>
      </c>
      <c r="U66" s="6"/>
      <c r="V66" s="10" t="s">
        <v>33</v>
      </c>
      <c r="W66" s="6"/>
      <c r="X66" s="10" t="s">
        <v>34</v>
      </c>
      <c r="Y66" s="6"/>
      <c r="Z66" s="10" t="s">
        <v>35</v>
      </c>
      <c r="AA66" s="6"/>
      <c r="AE66" s="146"/>
      <c r="AM66" s="150"/>
    </row>
    <row r="67" spans="8:39" x14ac:dyDescent="0.25">
      <c r="H67" s="3"/>
      <c r="I67" s="3"/>
      <c r="J67" s="3"/>
      <c r="K67" s="3"/>
      <c r="O67" s="6"/>
      <c r="P67" s="2" t="s">
        <v>27</v>
      </c>
      <c r="Q67" s="2" t="s">
        <v>29</v>
      </c>
      <c r="R67" s="2" t="s">
        <v>27</v>
      </c>
      <c r="S67" s="2" t="s">
        <v>29</v>
      </c>
      <c r="T67" s="2" t="s">
        <v>27</v>
      </c>
      <c r="U67" s="2" t="s">
        <v>29</v>
      </c>
      <c r="V67" s="2" t="s">
        <v>27</v>
      </c>
      <c r="W67" s="2" t="s">
        <v>29</v>
      </c>
      <c r="X67" s="2" t="s">
        <v>27</v>
      </c>
      <c r="Y67" s="2" t="s">
        <v>29</v>
      </c>
      <c r="Z67" s="2" t="s">
        <v>27</v>
      </c>
      <c r="AA67" s="2" t="s">
        <v>29</v>
      </c>
      <c r="AE67" s="146"/>
    </row>
    <row r="68" spans="8:39" ht="16.5" thickBot="1" x14ac:dyDescent="0.3">
      <c r="H68" s="3"/>
      <c r="I68" s="3"/>
      <c r="J68" s="3"/>
      <c r="K68" s="3"/>
      <c r="N68">
        <v>1</v>
      </c>
      <c r="O68" s="8" t="s">
        <v>130</v>
      </c>
      <c r="P68" s="145">
        <v>1135147.56</v>
      </c>
      <c r="Q68" s="145">
        <v>1387504.29</v>
      </c>
      <c r="R68" s="145">
        <v>1341296.8400000001</v>
      </c>
      <c r="S68" s="145">
        <v>1715792.98</v>
      </c>
      <c r="T68" s="145">
        <v>1686001.76</v>
      </c>
      <c r="U68" s="145">
        <v>1880264.76</v>
      </c>
      <c r="V68" s="145">
        <v>2854934.23</v>
      </c>
      <c r="W68" s="145">
        <v>2839419.59</v>
      </c>
      <c r="X68" s="145">
        <v>4384224.96</v>
      </c>
      <c r="Y68" s="145">
        <v>3717440.92</v>
      </c>
      <c r="Z68" s="145">
        <v>4961241.58</v>
      </c>
      <c r="AA68" s="145">
        <v>6044974.5999999996</v>
      </c>
    </row>
    <row r="69" spans="8:39" ht="16.5" thickBot="1" x14ac:dyDescent="0.3">
      <c r="H69" s="3"/>
      <c r="I69" s="5"/>
      <c r="J69" s="4"/>
      <c r="K69" s="3"/>
      <c r="N69">
        <v>2</v>
      </c>
      <c r="O69" s="8" t="s">
        <v>131</v>
      </c>
      <c r="P69" s="145">
        <v>1346765.11</v>
      </c>
      <c r="Q69" s="145">
        <v>2205999.2200000002</v>
      </c>
      <c r="R69" s="145">
        <v>1354295.06</v>
      </c>
      <c r="S69" s="145">
        <v>2580948.44</v>
      </c>
      <c r="T69" s="145">
        <v>1949010.97</v>
      </c>
      <c r="U69" s="145">
        <v>2779167.57</v>
      </c>
      <c r="V69" s="145">
        <v>3296984.32</v>
      </c>
      <c r="W69" s="145">
        <v>3848465.27</v>
      </c>
      <c r="X69" s="145">
        <v>4904333.75</v>
      </c>
      <c r="Y69" s="145">
        <v>4831312.95</v>
      </c>
      <c r="Z69" s="145">
        <v>5550233.5899999999</v>
      </c>
      <c r="AA69" s="145">
        <v>7419492.6900000004</v>
      </c>
    </row>
    <row r="70" spans="8:39" ht="16.5" thickBot="1" x14ac:dyDescent="0.3">
      <c r="H70" s="3"/>
      <c r="I70" s="5"/>
      <c r="J70" s="4"/>
      <c r="K70" s="3"/>
      <c r="N70">
        <v>3</v>
      </c>
      <c r="O70" s="8" t="s">
        <v>90</v>
      </c>
      <c r="P70" s="145">
        <v>1234266.93</v>
      </c>
      <c r="Q70" s="145">
        <v>2229938.48</v>
      </c>
      <c r="R70" s="145">
        <v>1313026.8500000001</v>
      </c>
      <c r="S70" s="145">
        <v>2525835.54</v>
      </c>
      <c r="T70" s="145">
        <v>1884277.91</v>
      </c>
      <c r="U70" s="145">
        <v>2968940.9</v>
      </c>
      <c r="V70" s="145">
        <v>3385148.24</v>
      </c>
      <c r="W70" s="145">
        <v>3720670.99</v>
      </c>
      <c r="X70" s="145">
        <v>3339312.39</v>
      </c>
      <c r="Y70" s="145">
        <v>4673229.01</v>
      </c>
      <c r="Z70" s="145">
        <v>5358561.12</v>
      </c>
      <c r="AA70" s="145">
        <v>7156836.9299999997</v>
      </c>
    </row>
    <row r="71" spans="8:39" ht="16.5" thickBot="1" x14ac:dyDescent="0.3">
      <c r="H71" s="3"/>
      <c r="I71" s="5"/>
      <c r="J71" s="4"/>
      <c r="K71" s="3"/>
      <c r="N71">
        <v>4</v>
      </c>
      <c r="O71" s="8" t="s">
        <v>4</v>
      </c>
      <c r="P71" s="144">
        <v>801230.54</v>
      </c>
      <c r="Q71" s="144">
        <v>989980.25</v>
      </c>
      <c r="R71" s="145">
        <v>905849.8</v>
      </c>
      <c r="S71" s="145">
        <v>1229097.6200000001</v>
      </c>
      <c r="T71" s="145">
        <v>1249786</v>
      </c>
      <c r="U71" s="145">
        <v>1355587.68</v>
      </c>
      <c r="V71" s="145">
        <v>2127198.14</v>
      </c>
      <c r="W71" s="145">
        <v>2047870.15</v>
      </c>
      <c r="X71" s="145">
        <v>3173441.31</v>
      </c>
      <c r="Y71" s="145">
        <v>687611.24</v>
      </c>
      <c r="Z71" s="145">
        <v>3593865.32</v>
      </c>
      <c r="AA71" s="145">
        <v>4383491.42</v>
      </c>
    </row>
    <row r="72" spans="8:39" ht="16.5" thickBot="1" x14ac:dyDescent="0.3">
      <c r="H72" s="3"/>
      <c r="I72" s="5"/>
      <c r="J72" s="4"/>
      <c r="K72" s="3"/>
      <c r="N72">
        <v>5</v>
      </c>
      <c r="O72" s="8" t="s">
        <v>132</v>
      </c>
      <c r="P72" s="144">
        <v>881754.21</v>
      </c>
      <c r="Q72" s="144">
        <v>1089473.27</v>
      </c>
      <c r="R72" s="145">
        <v>1000980.94</v>
      </c>
      <c r="S72" s="145">
        <v>1352621.94</v>
      </c>
      <c r="T72" s="145">
        <v>1477301.78</v>
      </c>
      <c r="U72" s="145">
        <v>1491824.24</v>
      </c>
      <c r="V72" s="145">
        <v>2340981.56</v>
      </c>
      <c r="W72" s="145">
        <v>2253681.09</v>
      </c>
      <c r="X72" s="145">
        <v>3492372.16</v>
      </c>
      <c r="Y72" s="145">
        <v>2957716.17</v>
      </c>
      <c r="Z72" s="145">
        <v>3955048.78</v>
      </c>
      <c r="AA72" s="145">
        <v>4824032.3</v>
      </c>
    </row>
    <row r="73" spans="8:39" ht="16.5" thickBot="1" x14ac:dyDescent="0.3">
      <c r="H73" s="3"/>
      <c r="I73" s="5"/>
      <c r="J73" s="4"/>
      <c r="K73" s="3"/>
      <c r="N73">
        <v>6</v>
      </c>
      <c r="O73" s="8" t="s">
        <v>3</v>
      </c>
      <c r="P73" s="144">
        <v>958295.06</v>
      </c>
      <c r="Q73" s="144">
        <v>1089473.27</v>
      </c>
      <c r="R73" s="145">
        <v>949377.39</v>
      </c>
      <c r="S73" s="145">
        <v>1352621.94</v>
      </c>
      <c r="T73" s="145">
        <v>1375389.49</v>
      </c>
      <c r="U73" s="145">
        <v>1491824.24</v>
      </c>
      <c r="V73" s="145">
        <v>2340981.56</v>
      </c>
      <c r="W73" s="145">
        <v>2253681.09</v>
      </c>
      <c r="X73" s="145">
        <v>3492372.16</v>
      </c>
      <c r="Y73" s="145">
        <v>2957716.17</v>
      </c>
      <c r="Z73" s="145">
        <v>3955048.78</v>
      </c>
      <c r="AA73" s="145">
        <v>4824032.3</v>
      </c>
    </row>
    <row r="74" spans="8:39" ht="16.5" thickBot="1" x14ac:dyDescent="0.3">
      <c r="H74" s="3"/>
      <c r="I74" s="5"/>
      <c r="J74" s="4"/>
      <c r="K74" s="3"/>
      <c r="N74">
        <v>7</v>
      </c>
      <c r="O74" s="8" t="s">
        <v>0</v>
      </c>
      <c r="P74" s="149">
        <v>943477</v>
      </c>
      <c r="Q74" s="149">
        <v>1165736.3999999999</v>
      </c>
      <c r="R74" s="150">
        <v>1015833.81</v>
      </c>
      <c r="S74" s="150">
        <v>1447305.48</v>
      </c>
      <c r="T74" s="150">
        <v>1471666.75</v>
      </c>
      <c r="U74" s="150">
        <v>1596251.94</v>
      </c>
      <c r="V74" s="150">
        <v>2504850.27</v>
      </c>
      <c r="W74" s="150">
        <v>2411438.77</v>
      </c>
      <c r="X74" s="150">
        <v>3736838.21</v>
      </c>
      <c r="Y74" s="150">
        <v>3164756.3</v>
      </c>
      <c r="Z74" s="150">
        <v>4231902.1900000004</v>
      </c>
      <c r="AA74" s="150">
        <v>5161714.5599999996</v>
      </c>
    </row>
    <row r="75" spans="8:39" ht="16.5" thickBot="1" x14ac:dyDescent="0.3">
      <c r="H75" s="3"/>
      <c r="I75" s="3"/>
      <c r="J75" s="3"/>
      <c r="K75" s="3"/>
      <c r="N75">
        <v>8</v>
      </c>
      <c r="O75" s="8" t="s">
        <v>133</v>
      </c>
      <c r="P75" s="149">
        <v>943477</v>
      </c>
      <c r="Q75" s="149">
        <v>1165736.3999999999</v>
      </c>
      <c r="R75" s="150">
        <v>1015833.81</v>
      </c>
      <c r="S75" s="150">
        <v>1447305.48</v>
      </c>
      <c r="T75" s="150">
        <v>1471666.75</v>
      </c>
      <c r="U75" s="150">
        <v>1596251.94</v>
      </c>
      <c r="V75" s="150">
        <v>2504850.27</v>
      </c>
      <c r="W75" s="150">
        <v>2411438.77</v>
      </c>
      <c r="X75" s="150">
        <v>3736838.21</v>
      </c>
      <c r="Y75" s="150">
        <v>3164756.3</v>
      </c>
      <c r="Z75" s="150">
        <v>4231902.1900000004</v>
      </c>
      <c r="AA75" s="150">
        <v>5161714.5599999996</v>
      </c>
    </row>
    <row r="76" spans="8:39" ht="16.5" thickBot="1" x14ac:dyDescent="0.3">
      <c r="H76" s="3"/>
      <c r="I76" s="3"/>
      <c r="J76" s="3"/>
      <c r="K76" s="3"/>
      <c r="N76">
        <v>9</v>
      </c>
      <c r="O76" s="8" t="s">
        <v>1</v>
      </c>
      <c r="P76" s="149">
        <v>943477</v>
      </c>
      <c r="Q76" s="149">
        <v>1165736.3999999999</v>
      </c>
      <c r="R76" s="150">
        <v>1015833.81</v>
      </c>
      <c r="S76" s="150">
        <v>1447305.48</v>
      </c>
      <c r="T76" s="150">
        <v>1471666.75</v>
      </c>
      <c r="U76" s="150">
        <v>1596251.94</v>
      </c>
      <c r="V76" s="150">
        <v>2504850.27</v>
      </c>
      <c r="W76" s="150">
        <v>2411438.77</v>
      </c>
      <c r="X76" s="150">
        <v>3736838.21</v>
      </c>
      <c r="Y76" s="150">
        <v>3164756.3</v>
      </c>
      <c r="Z76" s="150">
        <v>4231902.1900000004</v>
      </c>
      <c r="AA76" s="150">
        <v>5161714.5599999996</v>
      </c>
    </row>
    <row r="77" spans="8:39" ht="16.5" thickBot="1" x14ac:dyDescent="0.3">
      <c r="H77" s="3"/>
      <c r="I77" s="3"/>
      <c r="J77" s="3"/>
      <c r="K77" s="3"/>
      <c r="N77">
        <v>10</v>
      </c>
      <c r="O77" s="8" t="s">
        <v>134</v>
      </c>
      <c r="P77" s="149">
        <v>943477</v>
      </c>
      <c r="Q77" s="149">
        <v>1165736.3999999999</v>
      </c>
      <c r="R77" s="150">
        <v>1015833.81</v>
      </c>
      <c r="S77" s="150">
        <v>1447305.48</v>
      </c>
      <c r="T77" s="150">
        <v>1471666.75</v>
      </c>
      <c r="U77" s="150">
        <v>1596251.94</v>
      </c>
      <c r="V77" s="150">
        <v>2504850.27</v>
      </c>
      <c r="W77" s="150">
        <v>2411438.77</v>
      </c>
      <c r="X77" s="150">
        <v>3736838.21</v>
      </c>
      <c r="Y77" s="150">
        <v>3164756.3</v>
      </c>
      <c r="Z77" s="150">
        <v>4231902.1900000004</v>
      </c>
      <c r="AA77" s="150">
        <v>5161714.5599999996</v>
      </c>
    </row>
    <row r="78" spans="8:39" ht="16.5" thickBot="1" x14ac:dyDescent="0.3">
      <c r="N78">
        <v>11</v>
      </c>
      <c r="O78" s="8" t="s">
        <v>2</v>
      </c>
      <c r="P78" s="149">
        <v>943477</v>
      </c>
      <c r="Q78" s="149">
        <v>1165736.3999999999</v>
      </c>
      <c r="R78" s="150">
        <v>1015833.81</v>
      </c>
      <c r="S78" s="150">
        <v>1447305.48</v>
      </c>
      <c r="T78" s="150">
        <v>1471666.75</v>
      </c>
      <c r="U78" s="150">
        <v>1596251.94</v>
      </c>
      <c r="V78" s="150">
        <v>2504850.27</v>
      </c>
      <c r="W78" s="150">
        <v>2411438.77</v>
      </c>
      <c r="X78" s="150">
        <v>3736838.21</v>
      </c>
      <c r="Y78" s="150">
        <v>3164756.3</v>
      </c>
      <c r="Z78" s="150">
        <v>4231902.1900000004</v>
      </c>
      <c r="AA78" s="150">
        <v>5161714.5599999996</v>
      </c>
    </row>
    <row r="79" spans="8:39" ht="16.5" thickBot="1" x14ac:dyDescent="0.3">
      <c r="N79">
        <v>12</v>
      </c>
      <c r="O79" s="8" t="s">
        <v>135</v>
      </c>
      <c r="P79" s="149">
        <v>943477</v>
      </c>
      <c r="Q79" s="149">
        <v>1165736.3999999999</v>
      </c>
      <c r="R79" s="150">
        <v>1015833.81</v>
      </c>
      <c r="S79" s="150">
        <v>1447305.48</v>
      </c>
      <c r="T79" s="150">
        <v>1471666.75</v>
      </c>
      <c r="U79" s="150">
        <v>1596251.94</v>
      </c>
      <c r="V79" s="150">
        <v>2504850.27</v>
      </c>
      <c r="W79" s="150">
        <v>2411438.77</v>
      </c>
      <c r="X79" s="150">
        <v>3736838.21</v>
      </c>
      <c r="Y79" s="150">
        <v>3164756.3</v>
      </c>
      <c r="Z79" s="150">
        <v>4231902.1900000004</v>
      </c>
      <c r="AA79" s="150">
        <v>5161714.5599999996</v>
      </c>
    </row>
    <row r="80" spans="8:39" ht="16.5" thickBot="1" x14ac:dyDescent="0.3">
      <c r="N80">
        <v>13</v>
      </c>
      <c r="O80" s="8" t="s">
        <v>136</v>
      </c>
      <c r="P80" s="149">
        <v>943477</v>
      </c>
      <c r="Q80" s="149">
        <v>1165736.3999999999</v>
      </c>
      <c r="R80" s="150">
        <v>1015833.81</v>
      </c>
      <c r="S80" s="150">
        <v>1447305.48</v>
      </c>
      <c r="T80" s="150">
        <v>1471666.75</v>
      </c>
      <c r="U80" s="150">
        <v>1596251.94</v>
      </c>
      <c r="V80" s="150">
        <v>2504850.27</v>
      </c>
      <c r="W80" s="150">
        <v>2411438.77</v>
      </c>
      <c r="X80" s="150">
        <v>3736838.21</v>
      </c>
      <c r="Y80" s="150">
        <v>3164756.3</v>
      </c>
      <c r="Z80" s="150">
        <v>4231902.1900000004</v>
      </c>
      <c r="AA80" s="150">
        <v>5161714.5599999996</v>
      </c>
    </row>
    <row r="81" spans="12:28" x14ac:dyDescent="0.25">
      <c r="S81" s="4"/>
      <c r="T81" s="4"/>
      <c r="U81" s="4"/>
      <c r="V81" s="4"/>
      <c r="W81" s="4"/>
      <c r="Z81" s="4"/>
      <c r="AA81" s="4"/>
      <c r="AB81" s="3"/>
    </row>
    <row r="83" spans="12:28" x14ac:dyDescent="0.25">
      <c r="O83" s="11" t="s">
        <v>67</v>
      </c>
      <c r="P83" s="259" t="s">
        <v>39</v>
      </c>
      <c r="Q83" s="259"/>
      <c r="R83" s="259"/>
      <c r="S83" s="259"/>
      <c r="T83" s="259"/>
      <c r="U83" s="6"/>
    </row>
    <row r="84" spans="12:28" ht="16.5" thickBot="1" x14ac:dyDescent="0.3">
      <c r="O84" s="6"/>
      <c r="P84" s="14" t="s">
        <v>40</v>
      </c>
      <c r="Q84" s="14" t="s">
        <v>41</v>
      </c>
      <c r="R84" s="14" t="s">
        <v>42</v>
      </c>
      <c r="S84" s="14" t="s">
        <v>43</v>
      </c>
      <c r="T84" s="14" t="s">
        <v>44</v>
      </c>
      <c r="U84" s="14" t="s">
        <v>45</v>
      </c>
    </row>
    <row r="85" spans="12:28" ht="16.5" thickBot="1" x14ac:dyDescent="0.3">
      <c r="N85">
        <v>1</v>
      </c>
      <c r="O85" s="8" t="s">
        <v>130</v>
      </c>
      <c r="P85" s="144">
        <v>1489718.37</v>
      </c>
      <c r="Q85" s="145">
        <v>1477038.33</v>
      </c>
      <c r="R85" s="145">
        <v>2513868.88</v>
      </c>
      <c r="S85" s="145">
        <v>3699318.39</v>
      </c>
      <c r="T85" s="145">
        <v>4995625.53</v>
      </c>
      <c r="U85" s="145">
        <v>7776535.2300000004</v>
      </c>
    </row>
    <row r="86" spans="12:28" ht="16.5" thickBot="1" x14ac:dyDescent="0.3">
      <c r="N86">
        <v>2</v>
      </c>
      <c r="O86" s="8" t="s">
        <v>131</v>
      </c>
      <c r="P86" s="144">
        <v>2153421.41</v>
      </c>
      <c r="Q86" s="145">
        <v>2147726.96</v>
      </c>
      <c r="R86" s="145">
        <v>3611799.69</v>
      </c>
      <c r="S86" s="145">
        <v>4463237.5999999996</v>
      </c>
      <c r="T86" s="145">
        <v>6223870.7800000003</v>
      </c>
      <c r="U86" s="145">
        <v>9317566.5199999996</v>
      </c>
    </row>
    <row r="87" spans="12:28" ht="16.5" thickBot="1" x14ac:dyDescent="0.3">
      <c r="N87">
        <v>3</v>
      </c>
      <c r="O87" s="8" t="s">
        <v>90</v>
      </c>
      <c r="P87" s="144">
        <v>1804251.48</v>
      </c>
      <c r="Q87" s="145">
        <v>1937851.57</v>
      </c>
      <c r="R87" s="145">
        <v>2710224.32</v>
      </c>
      <c r="S87" s="145">
        <v>4719045.4800000004</v>
      </c>
      <c r="T87" s="145">
        <v>5996053.25</v>
      </c>
      <c r="U87" s="145">
        <v>8996324.3000000007</v>
      </c>
    </row>
    <row r="88" spans="12:28" ht="16.5" thickBot="1" x14ac:dyDescent="0.3">
      <c r="N88">
        <v>4</v>
      </c>
      <c r="O88" s="8" t="s">
        <v>4</v>
      </c>
      <c r="P88" s="144">
        <v>746053.06</v>
      </c>
      <c r="Q88" s="145">
        <v>1027564.08</v>
      </c>
      <c r="R88" s="145">
        <v>1894762.63</v>
      </c>
      <c r="S88" s="145">
        <v>2687340.58</v>
      </c>
      <c r="T88" s="145">
        <v>3618918.04</v>
      </c>
      <c r="U88" s="145">
        <v>5645135.5899999999</v>
      </c>
    </row>
    <row r="89" spans="12:28" ht="16.5" thickBot="1" x14ac:dyDescent="0.3">
      <c r="N89">
        <v>5</v>
      </c>
      <c r="O89" s="8" t="s">
        <v>132</v>
      </c>
      <c r="P89" s="144">
        <v>819976.14</v>
      </c>
      <c r="Q89" s="145">
        <v>1123720.3400000001</v>
      </c>
      <c r="R89" s="145">
        <v>2239692.39</v>
      </c>
      <c r="S89" s="145">
        <v>2957418.31</v>
      </c>
      <c r="T89" s="145">
        <v>3982619.31</v>
      </c>
      <c r="U89" s="145">
        <v>6212471.7199999997</v>
      </c>
    </row>
    <row r="90" spans="12:28" ht="16.5" thickBot="1" x14ac:dyDescent="0.3">
      <c r="N90">
        <v>6</v>
      </c>
      <c r="O90" s="8" t="s">
        <v>3</v>
      </c>
      <c r="P90" s="144">
        <v>834505.07</v>
      </c>
      <c r="Q90" s="145">
        <v>1138501.48</v>
      </c>
      <c r="R90" s="145">
        <v>2085186.27</v>
      </c>
      <c r="S90" s="145">
        <v>2957418.31</v>
      </c>
      <c r="T90" s="145">
        <v>3982619.31</v>
      </c>
      <c r="U90" s="145">
        <v>6212471.7199999997</v>
      </c>
    </row>
    <row r="91" spans="12:28" ht="16.5" thickBot="1" x14ac:dyDescent="0.3">
      <c r="L91" s="3"/>
      <c r="M91" s="3"/>
      <c r="N91">
        <v>7</v>
      </c>
      <c r="O91" s="8" t="s">
        <v>0</v>
      </c>
      <c r="P91" s="149">
        <v>812726.8</v>
      </c>
      <c r="Q91" s="150">
        <v>1119434.02</v>
      </c>
      <c r="R91" s="150">
        <v>2231149.31</v>
      </c>
      <c r="S91" s="150">
        <v>3164437.59</v>
      </c>
      <c r="T91" s="150">
        <v>4261402.66</v>
      </c>
      <c r="U91" s="150">
        <v>6647344.7400000002</v>
      </c>
    </row>
    <row r="92" spans="12:28" ht="16.5" thickBot="1" x14ac:dyDescent="0.3">
      <c r="L92" s="3"/>
      <c r="M92" s="3"/>
      <c r="N92">
        <v>8</v>
      </c>
      <c r="O92" s="8" t="s">
        <v>133</v>
      </c>
      <c r="P92" s="149">
        <v>812726.8</v>
      </c>
      <c r="Q92" s="150">
        <v>1119434.02</v>
      </c>
      <c r="R92" s="150">
        <v>2231149.31</v>
      </c>
      <c r="S92" s="150">
        <v>3164437.59</v>
      </c>
      <c r="T92" s="150">
        <v>4261402.66</v>
      </c>
      <c r="U92" s="150">
        <v>6647344.7400000002</v>
      </c>
    </row>
    <row r="93" spans="12:28" ht="16.5" thickBot="1" x14ac:dyDescent="0.3">
      <c r="L93" s="3"/>
      <c r="M93" s="3"/>
      <c r="N93">
        <v>9</v>
      </c>
      <c r="O93" s="8" t="s">
        <v>1</v>
      </c>
      <c r="P93" s="149">
        <v>812726.8</v>
      </c>
      <c r="Q93" s="150">
        <v>1119434.02</v>
      </c>
      <c r="R93" s="150">
        <v>2231149.31</v>
      </c>
      <c r="S93" s="150">
        <v>3164437.59</v>
      </c>
      <c r="T93" s="150">
        <v>4261402.66</v>
      </c>
      <c r="U93" s="150">
        <v>6647344.7400000002</v>
      </c>
    </row>
    <row r="94" spans="12:28" ht="16.5" thickBot="1" x14ac:dyDescent="0.3">
      <c r="L94" s="3"/>
      <c r="M94" s="4"/>
      <c r="N94">
        <v>10</v>
      </c>
      <c r="O94" s="8" t="s">
        <v>134</v>
      </c>
      <c r="P94" s="149">
        <v>812726.8</v>
      </c>
      <c r="Q94" s="150">
        <v>1119434.02</v>
      </c>
      <c r="R94" s="150">
        <v>2231149.31</v>
      </c>
      <c r="S94" s="150">
        <v>3164437.59</v>
      </c>
      <c r="T94" s="150">
        <v>4261402.66</v>
      </c>
      <c r="U94" s="150">
        <v>6647344.7400000002</v>
      </c>
      <c r="W94" s="3"/>
    </row>
    <row r="95" spans="12:28" ht="16.5" thickBot="1" x14ac:dyDescent="0.3">
      <c r="L95" s="3"/>
      <c r="M95" s="4"/>
      <c r="N95">
        <v>11</v>
      </c>
      <c r="O95" s="8" t="s">
        <v>2</v>
      </c>
      <c r="P95" s="149">
        <v>812726.8</v>
      </c>
      <c r="Q95" s="150">
        <v>1119434.02</v>
      </c>
      <c r="R95" s="150">
        <v>2231149.31</v>
      </c>
      <c r="S95" s="150">
        <v>3164437.59</v>
      </c>
      <c r="T95" s="150">
        <v>4261402.66</v>
      </c>
      <c r="U95" s="150">
        <v>6647344.7400000002</v>
      </c>
      <c r="W95" s="3"/>
    </row>
    <row r="96" spans="12:28" ht="16.5" customHeight="1" thickBot="1" x14ac:dyDescent="0.3">
      <c r="L96" s="3"/>
      <c r="M96" s="4"/>
      <c r="N96">
        <v>12</v>
      </c>
      <c r="O96" s="8" t="s">
        <v>135</v>
      </c>
      <c r="P96" s="149">
        <v>812726.8</v>
      </c>
      <c r="Q96" s="150">
        <v>1119434.02</v>
      </c>
      <c r="R96" s="150">
        <v>2231149.31</v>
      </c>
      <c r="S96" s="150">
        <v>3164437.59</v>
      </c>
      <c r="T96" s="150">
        <v>4261402.66</v>
      </c>
      <c r="U96" s="150">
        <v>6647344.7400000002</v>
      </c>
      <c r="W96" s="3"/>
    </row>
    <row r="97" spans="12:23" ht="16.5" thickBot="1" x14ac:dyDescent="0.3">
      <c r="L97" s="3"/>
      <c r="M97" s="4"/>
      <c r="N97">
        <v>13</v>
      </c>
      <c r="O97" s="8" t="s">
        <v>136</v>
      </c>
      <c r="P97" s="149">
        <v>812726.8</v>
      </c>
      <c r="Q97" s="150">
        <v>1119434.02</v>
      </c>
      <c r="R97" s="150">
        <v>2231149.31</v>
      </c>
      <c r="S97" s="150">
        <v>3164437.59</v>
      </c>
      <c r="T97" s="150">
        <v>4261402.66</v>
      </c>
      <c r="U97" s="150">
        <v>6647344.7400000002</v>
      </c>
      <c r="W97" s="3"/>
    </row>
    <row r="98" spans="12:23" x14ac:dyDescent="0.25">
      <c r="L98" s="3"/>
      <c r="M98" s="4"/>
      <c r="P98" s="3"/>
      <c r="Q98" s="3"/>
      <c r="R98" s="3"/>
      <c r="T98" s="4"/>
      <c r="U98" s="3"/>
      <c r="W98" s="3"/>
    </row>
    <row r="99" spans="12:23" x14ac:dyDescent="0.25">
      <c r="L99" s="3"/>
      <c r="M99" s="4"/>
      <c r="U99" s="3"/>
      <c r="V99" s="4"/>
      <c r="W99" s="3"/>
    </row>
    <row r="100" spans="12:23" ht="15.75" customHeight="1" x14ac:dyDescent="0.25">
      <c r="L100" s="3"/>
      <c r="M100" s="3"/>
      <c r="O100" s="11" t="s">
        <v>72</v>
      </c>
      <c r="P100" s="248" t="s">
        <v>71</v>
      </c>
      <c r="Q100" s="249"/>
      <c r="R100" s="249"/>
      <c r="S100" s="249"/>
      <c r="T100" s="249"/>
      <c r="U100" s="3"/>
      <c r="V100" s="4"/>
      <c r="W100" s="3"/>
    </row>
    <row r="101" spans="12:23" x14ac:dyDescent="0.25">
      <c r="O101" s="7"/>
      <c r="P101" s="7" t="s">
        <v>74</v>
      </c>
      <c r="Q101" s="7"/>
      <c r="R101" s="7"/>
      <c r="S101" s="7" t="s">
        <v>75</v>
      </c>
      <c r="T101" s="16"/>
      <c r="U101" s="3"/>
      <c r="V101" s="4"/>
      <c r="W101" s="3"/>
    </row>
    <row r="102" spans="12:23" x14ac:dyDescent="0.25">
      <c r="O102" s="7"/>
      <c r="P102" s="2" t="s">
        <v>30</v>
      </c>
      <c r="Q102" s="2" t="s">
        <v>47</v>
      </c>
      <c r="R102" s="2" t="s">
        <v>48</v>
      </c>
      <c r="S102" s="2" t="s">
        <v>40</v>
      </c>
      <c r="T102" s="17" t="s">
        <v>50</v>
      </c>
      <c r="U102" s="3"/>
      <c r="V102" s="4"/>
      <c r="W102" s="3"/>
    </row>
    <row r="103" spans="12:23" x14ac:dyDescent="0.25">
      <c r="N103">
        <v>1</v>
      </c>
      <c r="O103" s="8" t="s">
        <v>130</v>
      </c>
      <c r="P103" s="19">
        <v>5168335.1900000004</v>
      </c>
      <c r="Q103" s="19">
        <v>5610860.2999999998</v>
      </c>
      <c r="R103" s="19">
        <v>5902304.4699999997</v>
      </c>
      <c r="S103" s="19">
        <v>4965699.8899999997</v>
      </c>
      <c r="T103" s="19">
        <v>4969998.43</v>
      </c>
      <c r="U103" s="19"/>
      <c r="W103" s="3"/>
    </row>
    <row r="104" spans="12:23" x14ac:dyDescent="0.25">
      <c r="N104">
        <v>2</v>
      </c>
      <c r="O104" s="8" t="s">
        <v>131</v>
      </c>
      <c r="P104" s="19">
        <v>5197953.1500000004</v>
      </c>
      <c r="Q104" s="19">
        <v>5643014.2300000004</v>
      </c>
      <c r="R104" s="19">
        <v>5936128.5599999996</v>
      </c>
      <c r="S104" s="19">
        <v>4994156.63</v>
      </c>
      <c r="T104" s="19">
        <v>4998479.79</v>
      </c>
      <c r="U104" s="19">
        <v>0</v>
      </c>
      <c r="V104" s="3"/>
      <c r="W104" s="3"/>
    </row>
    <row r="105" spans="12:23" x14ac:dyDescent="0.25">
      <c r="N105">
        <v>3</v>
      </c>
      <c r="O105" s="8" t="s">
        <v>90</v>
      </c>
      <c r="P105" s="19">
        <v>6282338.3300000001</v>
      </c>
      <c r="Q105" s="19">
        <v>6676207.5</v>
      </c>
      <c r="R105" s="19">
        <v>6849670</v>
      </c>
      <c r="S105" s="19">
        <v>6916282.5</v>
      </c>
      <c r="T105" s="19">
        <v>7190725</v>
      </c>
      <c r="U105" s="19">
        <v>0</v>
      </c>
      <c r="V105" s="4"/>
      <c r="W105" s="3"/>
    </row>
    <row r="106" spans="12:23" x14ac:dyDescent="0.25">
      <c r="N106">
        <v>4</v>
      </c>
      <c r="O106" s="8" t="s">
        <v>4</v>
      </c>
      <c r="P106" s="19">
        <v>0</v>
      </c>
      <c r="Q106" s="19">
        <v>0</v>
      </c>
      <c r="R106" s="19">
        <v>0</v>
      </c>
      <c r="S106" s="19">
        <v>0</v>
      </c>
      <c r="T106" s="19">
        <v>683204.87</v>
      </c>
      <c r="U106" s="19">
        <v>0</v>
      </c>
      <c r="V106" s="4"/>
      <c r="W106" s="3"/>
    </row>
    <row r="107" spans="12:23" x14ac:dyDescent="0.25">
      <c r="N107">
        <v>5</v>
      </c>
      <c r="O107" s="8" t="s">
        <v>132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4"/>
      <c r="W107" s="3"/>
    </row>
    <row r="108" spans="12:23" x14ac:dyDescent="0.25">
      <c r="N108">
        <v>6</v>
      </c>
      <c r="O108" s="8" t="s">
        <v>3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3"/>
      <c r="W108" s="3"/>
    </row>
    <row r="109" spans="12:23" x14ac:dyDescent="0.25">
      <c r="N109">
        <v>7</v>
      </c>
      <c r="O109" s="8" t="s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3"/>
      <c r="W109" s="3"/>
    </row>
    <row r="110" spans="12:23" x14ac:dyDescent="0.25">
      <c r="N110">
        <v>8</v>
      </c>
      <c r="O110" s="8" t="s">
        <v>133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</row>
    <row r="111" spans="12:23" x14ac:dyDescent="0.25">
      <c r="N111">
        <v>9</v>
      </c>
      <c r="O111" s="8" t="s">
        <v>1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</row>
    <row r="112" spans="12:23" x14ac:dyDescent="0.25">
      <c r="N112">
        <v>10</v>
      </c>
      <c r="O112" s="8" t="s">
        <v>134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</row>
    <row r="113" spans="13:26" x14ac:dyDescent="0.25">
      <c r="N113">
        <v>11</v>
      </c>
      <c r="O113" s="8" t="s">
        <v>2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</row>
    <row r="114" spans="13:26" x14ac:dyDescent="0.25">
      <c r="N114">
        <v>12</v>
      </c>
      <c r="O114" s="8" t="s">
        <v>135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</row>
    <row r="115" spans="13:26" x14ac:dyDescent="0.25">
      <c r="N115">
        <v>13</v>
      </c>
      <c r="O115" s="8" t="s">
        <v>136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</row>
    <row r="116" spans="13:26" x14ac:dyDescent="0.25">
      <c r="U116" s="19"/>
    </row>
    <row r="117" spans="13:26" x14ac:dyDescent="0.25">
      <c r="M117" s="3"/>
      <c r="O117" s="9" t="s">
        <v>97</v>
      </c>
      <c r="P117" s="245" t="s">
        <v>51</v>
      </c>
      <c r="Q117" s="246"/>
      <c r="R117" s="246"/>
      <c r="S117" s="246"/>
      <c r="T117" s="246"/>
      <c r="U117" s="246"/>
      <c r="V117" s="246"/>
      <c r="W117" s="246"/>
      <c r="X117" s="246"/>
      <c r="Y117" s="246"/>
      <c r="Z117" s="247"/>
    </row>
    <row r="118" spans="13:26" ht="16.5" thickBot="1" x14ac:dyDescent="0.3">
      <c r="M118" s="3"/>
      <c r="O118" s="6"/>
      <c r="P118" s="13" t="s">
        <v>6</v>
      </c>
      <c r="Q118" s="13" t="s">
        <v>7</v>
      </c>
      <c r="R118" s="13" t="s">
        <v>52</v>
      </c>
      <c r="S118" s="13" t="s">
        <v>8</v>
      </c>
      <c r="T118" s="13" t="s">
        <v>9</v>
      </c>
      <c r="U118" s="13" t="s">
        <v>10</v>
      </c>
      <c r="V118" s="13" t="s">
        <v>11</v>
      </c>
      <c r="W118" s="13" t="s">
        <v>12</v>
      </c>
      <c r="X118" s="13" t="s">
        <v>13</v>
      </c>
      <c r="Y118" s="13" t="s">
        <v>14</v>
      </c>
      <c r="Z118" s="13" t="s">
        <v>15</v>
      </c>
    </row>
    <row r="119" spans="13:26" ht="16.5" thickBot="1" x14ac:dyDescent="0.3">
      <c r="M119" s="4"/>
      <c r="N119">
        <v>1</v>
      </c>
      <c r="O119" s="8" t="s">
        <v>130</v>
      </c>
      <c r="P119" s="144">
        <v>5683.82</v>
      </c>
      <c r="Q119" s="145">
        <v>1558.15</v>
      </c>
      <c r="R119" s="152">
        <v>679.85</v>
      </c>
      <c r="S119" s="152">
        <v>219.19</v>
      </c>
      <c r="T119" s="152">
        <v>206.12</v>
      </c>
      <c r="U119" s="152">
        <v>177.11</v>
      </c>
      <c r="V119" s="152">
        <v>144.72</v>
      </c>
      <c r="W119" s="152">
        <v>76.37</v>
      </c>
      <c r="X119" s="152">
        <v>38.14</v>
      </c>
      <c r="Y119" s="152">
        <v>37.590000000000003</v>
      </c>
      <c r="Z119" s="152">
        <v>25.01</v>
      </c>
    </row>
    <row r="120" spans="13:26" ht="16.5" thickBot="1" x14ac:dyDescent="0.3">
      <c r="M120" s="4"/>
      <c r="N120">
        <v>2</v>
      </c>
      <c r="O120" s="8" t="s">
        <v>131</v>
      </c>
      <c r="P120" s="144">
        <v>3790.77</v>
      </c>
      <c r="Q120" s="145">
        <v>1516.32</v>
      </c>
      <c r="R120" s="152">
        <v>551.14</v>
      </c>
      <c r="S120" s="152">
        <v>220.41</v>
      </c>
      <c r="T120" s="152">
        <v>207.34</v>
      </c>
      <c r="U120" s="152">
        <v>178.1</v>
      </c>
      <c r="V120" s="152">
        <v>145.54</v>
      </c>
      <c r="W120" s="152">
        <v>76.78</v>
      </c>
      <c r="X120" s="152">
        <v>38.36</v>
      </c>
      <c r="Y120" s="152">
        <v>37.81</v>
      </c>
      <c r="Z120" s="152">
        <v>25.15</v>
      </c>
    </row>
    <row r="121" spans="13:26" ht="16.5" thickBot="1" x14ac:dyDescent="0.3">
      <c r="M121" s="4"/>
      <c r="N121">
        <v>3</v>
      </c>
      <c r="O121" s="8" t="s">
        <v>90</v>
      </c>
      <c r="P121" s="144">
        <v>3427.86</v>
      </c>
      <c r="Q121" s="145">
        <v>1371.16</v>
      </c>
      <c r="R121" s="152">
        <v>968.75</v>
      </c>
      <c r="S121" s="152">
        <v>198.32</v>
      </c>
      <c r="T121" s="152">
        <v>185.57</v>
      </c>
      <c r="U121" s="152">
        <v>159.30000000000001</v>
      </c>
      <c r="V121" s="152">
        <v>130.06</v>
      </c>
      <c r="W121" s="152">
        <v>68.78</v>
      </c>
      <c r="X121" s="152">
        <v>34.36</v>
      </c>
      <c r="Y121" s="152">
        <v>33.71</v>
      </c>
      <c r="Z121" s="152">
        <v>22.45</v>
      </c>
    </row>
    <row r="122" spans="13:26" ht="16.5" thickBot="1" x14ac:dyDescent="0.3">
      <c r="M122" s="4"/>
      <c r="N122">
        <v>4</v>
      </c>
      <c r="O122" s="8" t="s">
        <v>4</v>
      </c>
      <c r="P122" s="144">
        <v>4013.4</v>
      </c>
      <c r="Q122" s="145">
        <v>1555.22</v>
      </c>
      <c r="R122" s="152">
        <v>939.65</v>
      </c>
      <c r="S122" s="152">
        <v>198.25</v>
      </c>
      <c r="T122" s="152">
        <v>185.51</v>
      </c>
      <c r="U122" s="152">
        <v>159.16999999999999</v>
      </c>
      <c r="V122" s="152">
        <v>130.06</v>
      </c>
      <c r="W122" s="152">
        <v>68.72</v>
      </c>
      <c r="X122" s="152">
        <v>34.36</v>
      </c>
      <c r="Y122" s="152">
        <v>33.71</v>
      </c>
      <c r="Z122" s="152">
        <v>22.45</v>
      </c>
    </row>
    <row r="123" spans="13:26" ht="16.5" thickBot="1" x14ac:dyDescent="0.3">
      <c r="M123" s="4"/>
      <c r="N123">
        <v>5</v>
      </c>
      <c r="O123" s="8" t="s">
        <v>132</v>
      </c>
      <c r="P123" s="144">
        <v>3576.75</v>
      </c>
      <c r="Q123" s="145">
        <v>1371.16</v>
      </c>
      <c r="R123" s="152">
        <v>521.32000000000005</v>
      </c>
      <c r="S123" s="152">
        <v>198.32</v>
      </c>
      <c r="T123" s="152">
        <v>185.57</v>
      </c>
      <c r="U123" s="152">
        <v>159.30000000000001</v>
      </c>
      <c r="V123" s="152">
        <v>130.06</v>
      </c>
      <c r="W123" s="152">
        <v>68.78</v>
      </c>
      <c r="X123" s="152">
        <v>34.36</v>
      </c>
      <c r="Y123" s="152">
        <v>33.71</v>
      </c>
      <c r="Z123" s="152">
        <v>22.45</v>
      </c>
    </row>
    <row r="124" spans="13:26" ht="16.5" thickBot="1" x14ac:dyDescent="0.3">
      <c r="M124" s="4"/>
      <c r="N124">
        <v>6</v>
      </c>
      <c r="O124" s="8" t="s">
        <v>3</v>
      </c>
      <c r="P124" s="144">
        <v>3427.86</v>
      </c>
      <c r="Q124" s="145">
        <v>1371.16</v>
      </c>
      <c r="R124" s="152">
        <v>521.32000000000005</v>
      </c>
      <c r="S124" s="152">
        <v>198.32</v>
      </c>
      <c r="T124" s="152">
        <v>185.57</v>
      </c>
      <c r="U124" s="152">
        <v>159.30000000000001</v>
      </c>
      <c r="V124" s="152">
        <v>130.06</v>
      </c>
      <c r="W124" s="152">
        <v>68.78</v>
      </c>
      <c r="X124" s="152">
        <v>34.36</v>
      </c>
      <c r="Y124" s="152">
        <v>33.71</v>
      </c>
      <c r="Z124" s="152">
        <v>22.45</v>
      </c>
    </row>
    <row r="125" spans="13:26" ht="16.5" thickBot="1" x14ac:dyDescent="0.3">
      <c r="M125" s="4"/>
      <c r="N125">
        <v>7</v>
      </c>
      <c r="O125" s="8" t="s">
        <v>0</v>
      </c>
      <c r="P125" s="149">
        <v>3667.81</v>
      </c>
      <c r="Q125" s="150">
        <v>1467.14</v>
      </c>
      <c r="R125" s="151">
        <v>530.54</v>
      </c>
      <c r="S125" s="151">
        <v>212.2</v>
      </c>
      <c r="T125" s="151">
        <v>198.56</v>
      </c>
      <c r="U125" s="151">
        <v>170.45</v>
      </c>
      <c r="V125" s="151">
        <v>139.22999999999999</v>
      </c>
      <c r="W125" s="151">
        <v>73.59</v>
      </c>
      <c r="X125" s="151">
        <v>36.770000000000003</v>
      </c>
      <c r="Y125" s="151">
        <v>36.14</v>
      </c>
      <c r="Z125" s="151">
        <v>24.02</v>
      </c>
    </row>
    <row r="126" spans="13:26" ht="16.5" thickBot="1" x14ac:dyDescent="0.3">
      <c r="M126" s="4"/>
      <c r="N126">
        <v>8</v>
      </c>
      <c r="O126" s="8" t="s">
        <v>133</v>
      </c>
      <c r="P126" s="149">
        <v>3667.81</v>
      </c>
      <c r="Q126" s="150">
        <v>1467.14</v>
      </c>
      <c r="R126" s="151">
        <v>530.54</v>
      </c>
      <c r="S126" s="151">
        <v>212.2</v>
      </c>
      <c r="T126" s="151">
        <v>198.56</v>
      </c>
      <c r="U126" s="151">
        <v>170.45</v>
      </c>
      <c r="V126" s="151">
        <v>139.22999999999999</v>
      </c>
      <c r="W126" s="151">
        <v>73.59</v>
      </c>
      <c r="X126" s="151">
        <v>36.770000000000003</v>
      </c>
      <c r="Y126" s="151">
        <v>36.14</v>
      </c>
      <c r="Z126" s="151">
        <v>24.02</v>
      </c>
    </row>
    <row r="127" spans="13:26" ht="16.5" thickBot="1" x14ac:dyDescent="0.3">
      <c r="M127" s="4"/>
      <c r="N127">
        <v>9</v>
      </c>
      <c r="O127" s="8" t="s">
        <v>1</v>
      </c>
      <c r="P127" s="149">
        <v>3667.81</v>
      </c>
      <c r="Q127" s="150">
        <v>1467.14</v>
      </c>
      <c r="R127" s="151">
        <v>530.54</v>
      </c>
      <c r="S127" s="151">
        <v>212.2</v>
      </c>
      <c r="T127" s="151">
        <v>198.56</v>
      </c>
      <c r="U127" s="151">
        <v>170.45</v>
      </c>
      <c r="V127" s="151">
        <v>139.22999999999999</v>
      </c>
      <c r="W127" s="151">
        <v>73.59</v>
      </c>
      <c r="X127" s="151">
        <v>36.770000000000003</v>
      </c>
      <c r="Y127" s="151">
        <v>36.14</v>
      </c>
      <c r="Z127" s="151">
        <v>24.02</v>
      </c>
    </row>
    <row r="128" spans="13:26" ht="16.5" thickBot="1" x14ac:dyDescent="0.3">
      <c r="M128" s="4"/>
      <c r="N128">
        <v>10</v>
      </c>
      <c r="O128" s="8" t="s">
        <v>134</v>
      </c>
      <c r="P128" s="149">
        <v>3667.81</v>
      </c>
      <c r="Q128" s="150">
        <v>1467.14</v>
      </c>
      <c r="R128" s="151">
        <v>530.54</v>
      </c>
      <c r="S128" s="151">
        <v>212.2</v>
      </c>
      <c r="T128" s="151">
        <v>198.56</v>
      </c>
      <c r="U128" s="151">
        <v>170.45</v>
      </c>
      <c r="V128" s="151">
        <v>139.22999999999999</v>
      </c>
      <c r="W128" s="151">
        <v>73.59</v>
      </c>
      <c r="X128" s="151">
        <v>36.770000000000003</v>
      </c>
      <c r="Y128" s="151">
        <v>36.14</v>
      </c>
      <c r="Z128" s="151">
        <v>24.02</v>
      </c>
    </row>
    <row r="129" spans="13:26" ht="16.5" thickBot="1" x14ac:dyDescent="0.3">
      <c r="M129" s="4"/>
      <c r="N129">
        <v>11</v>
      </c>
      <c r="O129" s="8" t="s">
        <v>2</v>
      </c>
      <c r="P129" s="149">
        <v>3667.81</v>
      </c>
      <c r="Q129" s="150">
        <v>1467.14</v>
      </c>
      <c r="R129" s="151">
        <v>530.54</v>
      </c>
      <c r="S129" s="151">
        <v>212.2</v>
      </c>
      <c r="T129" s="151">
        <v>198.56</v>
      </c>
      <c r="U129" s="151">
        <v>170.45</v>
      </c>
      <c r="V129" s="151">
        <v>139.22999999999999</v>
      </c>
      <c r="W129" s="151">
        <v>73.59</v>
      </c>
      <c r="X129" s="151">
        <v>36.770000000000003</v>
      </c>
      <c r="Y129" s="151">
        <v>36.14</v>
      </c>
      <c r="Z129" s="151">
        <v>24.02</v>
      </c>
    </row>
    <row r="130" spans="13:26" ht="16.5" thickBot="1" x14ac:dyDescent="0.3">
      <c r="M130" s="3"/>
      <c r="N130">
        <v>12</v>
      </c>
      <c r="O130" s="8" t="s">
        <v>135</v>
      </c>
      <c r="P130" s="149">
        <v>3667.81</v>
      </c>
      <c r="Q130" s="150">
        <v>1467.14</v>
      </c>
      <c r="R130" s="151">
        <v>530.54</v>
      </c>
      <c r="S130" s="151">
        <v>212.2</v>
      </c>
      <c r="T130" s="151">
        <v>198.56</v>
      </c>
      <c r="U130" s="151">
        <v>170.45</v>
      </c>
      <c r="V130" s="151">
        <v>139.22999999999999</v>
      </c>
      <c r="W130" s="151">
        <v>73.59</v>
      </c>
      <c r="X130" s="151">
        <v>36.770000000000003</v>
      </c>
      <c r="Y130" s="151">
        <v>36.14</v>
      </c>
      <c r="Z130" s="151">
        <v>24.02</v>
      </c>
    </row>
    <row r="131" spans="13:26" ht="16.5" thickBot="1" x14ac:dyDescent="0.3">
      <c r="M131" s="3"/>
      <c r="N131">
        <v>13</v>
      </c>
      <c r="O131" s="8" t="s">
        <v>136</v>
      </c>
      <c r="P131" s="149">
        <v>3667.81</v>
      </c>
      <c r="Q131" s="150">
        <v>1467.14</v>
      </c>
      <c r="R131" s="151">
        <v>530.54</v>
      </c>
      <c r="S131" s="151">
        <v>212.2</v>
      </c>
      <c r="T131" s="151">
        <v>198.56</v>
      </c>
      <c r="U131" s="151">
        <v>170.45</v>
      </c>
      <c r="V131" s="151">
        <v>139.22999999999999</v>
      </c>
      <c r="W131" s="151">
        <v>73.59</v>
      </c>
      <c r="X131" s="151">
        <v>36.770000000000003</v>
      </c>
      <c r="Y131" s="151">
        <v>36.14</v>
      </c>
      <c r="Z131" s="151">
        <v>24.02</v>
      </c>
    </row>
    <row r="132" spans="13:26" x14ac:dyDescent="0.25">
      <c r="O132" s="3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3:26" ht="15.75" customHeight="1" x14ac:dyDescent="0.25">
      <c r="O133" s="9" t="s">
        <v>100</v>
      </c>
      <c r="P133" s="257" t="s">
        <v>53</v>
      </c>
      <c r="Q133" s="257"/>
      <c r="R133" s="257"/>
      <c r="S133" s="257"/>
      <c r="T133" s="258"/>
      <c r="U133" s="4"/>
      <c r="V133" s="4"/>
      <c r="W133" s="3"/>
    </row>
    <row r="134" spans="13:26" x14ac:dyDescent="0.25">
      <c r="N134">
        <v>1</v>
      </c>
      <c r="O134" s="8" t="s">
        <v>130</v>
      </c>
      <c r="P134" s="18">
        <v>2316.56</v>
      </c>
      <c r="Q134" s="3"/>
      <c r="R134" s="3"/>
      <c r="U134" s="4"/>
      <c r="V134" s="4"/>
      <c r="W134" s="3"/>
    </row>
    <row r="135" spans="13:26" x14ac:dyDescent="0.25">
      <c r="N135">
        <v>2</v>
      </c>
      <c r="O135" s="8" t="s">
        <v>131</v>
      </c>
      <c r="P135" s="18">
        <v>3299.72</v>
      </c>
      <c r="Q135" s="3"/>
      <c r="R135" s="3"/>
      <c r="U135" s="4"/>
      <c r="V135" s="3"/>
      <c r="W135" s="3"/>
    </row>
    <row r="136" spans="13:26" x14ac:dyDescent="0.25">
      <c r="N136">
        <v>3</v>
      </c>
      <c r="O136" s="8" t="s">
        <v>90</v>
      </c>
      <c r="P136" s="18">
        <v>2882.97</v>
      </c>
      <c r="Q136" s="3"/>
      <c r="R136" s="3"/>
      <c r="S136" s="3"/>
      <c r="U136" s="4"/>
      <c r="V136" s="3"/>
      <c r="W136" s="3"/>
    </row>
    <row r="137" spans="13:26" x14ac:dyDescent="0.25">
      <c r="N137">
        <v>4</v>
      </c>
      <c r="O137" s="8" t="s">
        <v>4</v>
      </c>
      <c r="P137" s="18">
        <v>3018.47</v>
      </c>
      <c r="Q137" s="3"/>
      <c r="R137" s="3"/>
      <c r="S137" s="3"/>
      <c r="U137" s="4"/>
      <c r="V137" s="3"/>
    </row>
    <row r="138" spans="13:26" x14ac:dyDescent="0.25">
      <c r="N138">
        <v>5</v>
      </c>
      <c r="O138" s="8" t="s">
        <v>132</v>
      </c>
      <c r="P138" s="18">
        <v>3018.4</v>
      </c>
      <c r="Q138" s="3"/>
      <c r="R138" s="12"/>
      <c r="S138" s="3"/>
      <c r="U138" s="4"/>
      <c r="V138" s="3"/>
    </row>
    <row r="139" spans="13:26" x14ac:dyDescent="0.25">
      <c r="N139">
        <v>6</v>
      </c>
      <c r="O139" s="8" t="s">
        <v>3</v>
      </c>
      <c r="P139" s="18" t="s">
        <v>231</v>
      </c>
      <c r="Q139" s="3"/>
      <c r="R139" s="3"/>
      <c r="S139" s="3"/>
      <c r="U139" s="4"/>
      <c r="V139" s="3"/>
    </row>
    <row r="140" spans="13:26" x14ac:dyDescent="0.25">
      <c r="N140">
        <v>7</v>
      </c>
      <c r="O140" s="8" t="s">
        <v>0</v>
      </c>
      <c r="P140" s="18">
        <v>3160.26</v>
      </c>
      <c r="Q140" s="3"/>
      <c r="R140" s="4"/>
      <c r="S140" s="3"/>
      <c r="U140" s="3"/>
      <c r="V140" s="3"/>
    </row>
    <row r="141" spans="13:26" x14ac:dyDescent="0.25">
      <c r="N141">
        <v>8</v>
      </c>
      <c r="O141" s="8" t="s">
        <v>133</v>
      </c>
      <c r="P141" s="18">
        <v>3160.26</v>
      </c>
      <c r="Q141" s="3"/>
      <c r="R141" s="3"/>
      <c r="S141" s="3"/>
    </row>
    <row r="142" spans="13:26" x14ac:dyDescent="0.25">
      <c r="N142">
        <v>9</v>
      </c>
      <c r="O142" s="8" t="s">
        <v>1</v>
      </c>
      <c r="P142" s="18">
        <v>3160.26</v>
      </c>
      <c r="Q142" s="3"/>
      <c r="R142" s="3"/>
      <c r="S142" s="3"/>
    </row>
    <row r="143" spans="13:26" x14ac:dyDescent="0.25">
      <c r="N143">
        <v>10</v>
      </c>
      <c r="O143" s="8" t="s">
        <v>134</v>
      </c>
      <c r="P143" s="18">
        <v>3160.26</v>
      </c>
      <c r="Q143" s="3"/>
      <c r="R143" s="3"/>
      <c r="S143" s="3"/>
    </row>
    <row r="144" spans="13:26" x14ac:dyDescent="0.25">
      <c r="N144">
        <v>11</v>
      </c>
      <c r="O144" s="8" t="s">
        <v>2</v>
      </c>
      <c r="P144" s="18">
        <v>3160.26</v>
      </c>
      <c r="Q144" s="3"/>
      <c r="R144" s="3"/>
      <c r="S144" s="3"/>
    </row>
    <row r="145" spans="14:44" x14ac:dyDescent="0.25">
      <c r="N145">
        <v>12</v>
      </c>
      <c r="O145" s="8" t="s">
        <v>135</v>
      </c>
      <c r="P145" s="18">
        <v>3160.26</v>
      </c>
      <c r="Q145" s="3"/>
      <c r="R145" s="3"/>
      <c r="S145" s="3"/>
    </row>
    <row r="146" spans="14:44" x14ac:dyDescent="0.25">
      <c r="N146">
        <v>13</v>
      </c>
      <c r="O146" s="8" t="s">
        <v>136</v>
      </c>
      <c r="P146" s="18">
        <v>3160.26</v>
      </c>
      <c r="Q146" s="4"/>
      <c r="R146" s="3"/>
      <c r="S146" s="3"/>
    </row>
    <row r="147" spans="14:44" x14ac:dyDescent="0.25">
      <c r="P147" s="1"/>
      <c r="Q147" s="4"/>
      <c r="R147" s="3"/>
      <c r="S147" s="3"/>
    </row>
    <row r="148" spans="14:44" ht="15.75" customHeight="1" x14ac:dyDescent="0.25">
      <c r="O148" s="9" t="s">
        <v>102</v>
      </c>
      <c r="P148" s="260" t="s">
        <v>103</v>
      </c>
      <c r="Q148" s="261"/>
      <c r="R148" s="261"/>
      <c r="S148" s="261"/>
      <c r="T148" s="262"/>
      <c r="U148" t="s">
        <v>105</v>
      </c>
    </row>
    <row r="149" spans="14:44" x14ac:dyDescent="0.25">
      <c r="N149">
        <v>1</v>
      </c>
      <c r="O149" s="8" t="s">
        <v>130</v>
      </c>
      <c r="P149" s="18">
        <v>2637.88</v>
      </c>
      <c r="Q149" s="3"/>
      <c r="R149" s="3"/>
      <c r="U149" t="s">
        <v>106</v>
      </c>
      <c r="V149">
        <v>1</v>
      </c>
    </row>
    <row r="150" spans="14:44" x14ac:dyDescent="0.25">
      <c r="N150">
        <v>2</v>
      </c>
      <c r="O150" s="8" t="s">
        <v>131</v>
      </c>
      <c r="P150" s="18">
        <v>2637.88</v>
      </c>
      <c r="Q150" s="3"/>
      <c r="R150" s="3"/>
      <c r="U150" t="s">
        <v>107</v>
      </c>
      <c r="V150">
        <v>1.5</v>
      </c>
    </row>
    <row r="151" spans="14:44" x14ac:dyDescent="0.25">
      <c r="N151">
        <v>3</v>
      </c>
      <c r="O151" s="8" t="s">
        <v>90</v>
      </c>
      <c r="P151" s="18">
        <v>2637.88</v>
      </c>
      <c r="Q151" s="3"/>
      <c r="R151" s="3"/>
      <c r="S151" s="3"/>
      <c r="U151" t="s">
        <v>108</v>
      </c>
      <c r="V151">
        <v>3</v>
      </c>
    </row>
    <row r="152" spans="14:44" x14ac:dyDescent="0.25">
      <c r="N152">
        <v>4</v>
      </c>
      <c r="O152" s="8" t="s">
        <v>4</v>
      </c>
      <c r="P152" s="18">
        <v>981</v>
      </c>
      <c r="Q152" s="3"/>
      <c r="R152" s="3"/>
      <c r="S152" s="3"/>
      <c r="U152" t="s">
        <v>109</v>
      </c>
      <c r="V152">
        <v>4</v>
      </c>
    </row>
    <row r="153" spans="14:44" x14ac:dyDescent="0.25">
      <c r="N153">
        <v>5</v>
      </c>
      <c r="O153" s="8" t="s">
        <v>132</v>
      </c>
      <c r="P153" s="18">
        <v>2637.88</v>
      </c>
      <c r="Q153" s="3"/>
      <c r="R153" s="12"/>
      <c r="S153" s="3"/>
      <c r="U153" t="s">
        <v>110</v>
      </c>
      <c r="V153">
        <v>5</v>
      </c>
    </row>
    <row r="154" spans="14:44" x14ac:dyDescent="0.25">
      <c r="N154">
        <v>6</v>
      </c>
      <c r="O154" s="8" t="s">
        <v>3</v>
      </c>
      <c r="P154" s="18">
        <v>2650.91</v>
      </c>
      <c r="Q154" s="3"/>
      <c r="R154" s="3"/>
      <c r="S154" s="3"/>
    </row>
    <row r="155" spans="14:44" x14ac:dyDescent="0.25">
      <c r="N155">
        <v>7</v>
      </c>
      <c r="O155" s="8" t="s">
        <v>0</v>
      </c>
      <c r="P155" s="18">
        <v>2658.81</v>
      </c>
      <c r="Q155" s="3"/>
      <c r="R155" s="4"/>
      <c r="S155" s="3"/>
      <c r="AR155" t="b">
        <f>IF(AND(E43=AU164,G43=AU165,H43=O26,I43=AU167),VLOOKUP(H4,N168:BF180,34),IF(AND(E43=AU164,G43=AU165,H43=O27,I43=AU167),VLOOKUP(H4,N168:BF180,34),IF(AND(E43=AU164,G43=AU165,H43=O26,I43=AW167),VLOOKUP(H4,N168:BF180,35),IF(AND(E43=AU164,G43=AU165,H43=O27,I43=AX167),VLOOKUP(H4,N168:BF180,37),IF(AND(E43=AU164,G43=AU165,H43=O26,I43=AY167),VLOOKUP(H4,N168:BF180,38),IF(AND(E43=AU164,G43=AU165,H43=O27,I43=AZ167),VLOOKUP(H4,N168:BF180,39),IF(AND(E43=AU164,G43=AU165,H43=O26,I43=BA167),VLOOKUP(H4,N168:BF180,40),IF(AND(E43=AU164,G43=AU165,H43=O27,I43=BB167),VLOOKUP(H4,N168:BF180,41),IF(AND(E43=AU164,G43=AU165,H43=O26,I43=BC167),VLOOKUP(H4,N168:BF180,42),IF(AND(E43=AU164,G43=AU165,H43=O27,I43=BD167),VLOOKUP(H4,N168:BF180,43),IF(AND(E43=AU164,G43=AU165,H43=O26,I43=BE167),VLOOKUP(H4,N168:BF180,44),IF(AND(E43=AU164,G43=AU165,H43=O27,I43=BF167),VLOOKUP(H4,N168:BF180,45)))))))))))))</f>
        <v>0</v>
      </c>
    </row>
    <row r="156" spans="14:44" x14ac:dyDescent="0.25">
      <c r="N156">
        <v>8</v>
      </c>
      <c r="O156" s="8" t="s">
        <v>133</v>
      </c>
      <c r="P156" s="18">
        <v>2658.81</v>
      </c>
      <c r="Q156" s="3"/>
      <c r="R156" s="3"/>
      <c r="S156" s="3"/>
    </row>
    <row r="157" spans="14:44" x14ac:dyDescent="0.25">
      <c r="N157">
        <v>9</v>
      </c>
      <c r="O157" s="8" t="s">
        <v>1</v>
      </c>
      <c r="P157" s="18">
        <v>2658.81</v>
      </c>
      <c r="Q157" s="3"/>
      <c r="R157" s="3"/>
      <c r="S157" s="3"/>
    </row>
    <row r="158" spans="14:44" x14ac:dyDescent="0.25">
      <c r="N158">
        <v>10</v>
      </c>
      <c r="O158" s="8" t="s">
        <v>134</v>
      </c>
      <c r="P158" s="18">
        <v>2658.81</v>
      </c>
      <c r="Q158" s="3"/>
      <c r="R158" s="3"/>
      <c r="S158" s="3"/>
    </row>
    <row r="159" spans="14:44" x14ac:dyDescent="0.25">
      <c r="N159">
        <v>11</v>
      </c>
      <c r="O159" s="8" t="s">
        <v>2</v>
      </c>
      <c r="P159" s="18">
        <v>2658.81</v>
      </c>
      <c r="Q159" s="3"/>
      <c r="R159" s="3"/>
      <c r="S159" s="3"/>
    </row>
    <row r="160" spans="14:44" x14ac:dyDescent="0.25">
      <c r="N160">
        <v>12</v>
      </c>
      <c r="O160" s="8" t="s">
        <v>135</v>
      </c>
      <c r="P160" s="18">
        <v>2658.81</v>
      </c>
      <c r="Q160" s="3"/>
      <c r="R160" s="3"/>
      <c r="S160" s="3"/>
    </row>
    <row r="161" spans="13:58" x14ac:dyDescent="0.25">
      <c r="N161">
        <v>13</v>
      </c>
      <c r="O161" s="8" t="s">
        <v>136</v>
      </c>
      <c r="P161" s="18">
        <v>2658.81</v>
      </c>
      <c r="Q161" s="3"/>
      <c r="R161" s="3"/>
      <c r="S161" s="3"/>
    </row>
    <row r="162" spans="13:58" x14ac:dyDescent="0.25">
      <c r="P162" s="1"/>
      <c r="Q162" s="1"/>
      <c r="R162" s="3"/>
      <c r="S162" s="3"/>
      <c r="AA162" s="3"/>
      <c r="AB162" s="3"/>
    </row>
    <row r="163" spans="13:58" ht="15.75" customHeight="1" x14ac:dyDescent="0.25">
      <c r="O163" s="15" t="s">
        <v>62</v>
      </c>
      <c r="P163" s="263" t="s">
        <v>104</v>
      </c>
      <c r="Q163" s="263"/>
      <c r="R163" s="263"/>
      <c r="S163" s="263"/>
      <c r="T163" s="263"/>
      <c r="AA163" s="3"/>
      <c r="AB163" s="3"/>
    </row>
    <row r="164" spans="13:58" x14ac:dyDescent="0.25">
      <c r="O164" s="254" t="s">
        <v>46</v>
      </c>
      <c r="P164" s="255"/>
      <c r="Q164" s="255"/>
      <c r="R164" s="255"/>
      <c r="S164" s="255"/>
      <c r="T164" s="255"/>
      <c r="U164" s="255"/>
      <c r="V164" s="255"/>
      <c r="W164" s="255"/>
      <c r="X164" s="255"/>
      <c r="Y164" s="255"/>
      <c r="Z164" s="255"/>
      <c r="AA164" s="255"/>
      <c r="AB164" s="255"/>
      <c r="AC164" s="255"/>
      <c r="AD164" s="255"/>
      <c r="AE164" s="255"/>
      <c r="AF164" s="255"/>
      <c r="AG164" s="255"/>
      <c r="AH164" s="255"/>
      <c r="AI164" s="255"/>
      <c r="AJ164" s="255"/>
      <c r="AK164" s="255"/>
      <c r="AL164" s="255"/>
      <c r="AM164" s="255"/>
      <c r="AN164" s="255"/>
      <c r="AO164" s="255"/>
      <c r="AP164" s="255"/>
      <c r="AQ164" s="255"/>
      <c r="AR164" s="255"/>
      <c r="AS164" s="255"/>
      <c r="AT164" s="256"/>
      <c r="AU164" s="154" t="s">
        <v>49</v>
      </c>
      <c r="AV164" s="155"/>
      <c r="AW164" s="155"/>
      <c r="AX164" s="155"/>
      <c r="AY164" s="155"/>
      <c r="AZ164" s="155"/>
    </row>
    <row r="165" spans="13:58" x14ac:dyDescent="0.25">
      <c r="O165" s="252" t="s">
        <v>112</v>
      </c>
      <c r="P165" s="253"/>
      <c r="Q165" s="253"/>
      <c r="R165" s="253"/>
      <c r="S165" s="253"/>
      <c r="T165" s="253"/>
      <c r="U165" s="253"/>
      <c r="V165" s="253"/>
      <c r="W165" s="253"/>
      <c r="X165" s="253"/>
      <c r="Y165" s="253"/>
      <c r="Z165" s="253"/>
      <c r="AA165" s="253"/>
      <c r="AB165" s="253"/>
      <c r="AC165" s="253"/>
      <c r="AD165" s="253"/>
      <c r="AE165" s="253" t="s">
        <v>115</v>
      </c>
      <c r="AF165" s="253"/>
      <c r="AG165" s="253"/>
      <c r="AH165" s="253"/>
      <c r="AI165" s="253"/>
      <c r="AJ165" s="253"/>
      <c r="AK165" s="253"/>
      <c r="AL165" s="253"/>
      <c r="AM165" s="253"/>
      <c r="AN165" s="253"/>
      <c r="AO165" s="253"/>
      <c r="AP165" s="253"/>
      <c r="AQ165" s="253"/>
      <c r="AR165" s="253"/>
      <c r="AS165" s="253"/>
      <c r="AT165" s="253"/>
      <c r="AU165" s="245" t="s">
        <v>115</v>
      </c>
      <c r="AV165" s="246"/>
      <c r="AW165" s="246"/>
      <c r="AX165" s="246"/>
      <c r="AY165" s="246"/>
      <c r="AZ165" s="247"/>
    </row>
    <row r="166" spans="13:58" x14ac:dyDescent="0.25">
      <c r="O166" s="9" t="s">
        <v>113</v>
      </c>
      <c r="P166" s="9" t="s">
        <v>114</v>
      </c>
      <c r="Q166" s="141" t="s">
        <v>113</v>
      </c>
      <c r="R166" s="141" t="s">
        <v>114</v>
      </c>
      <c r="S166" s="141" t="s">
        <v>113</v>
      </c>
      <c r="T166" s="141" t="s">
        <v>114</v>
      </c>
      <c r="U166" s="141" t="s">
        <v>113</v>
      </c>
      <c r="V166" s="141" t="s">
        <v>114</v>
      </c>
      <c r="W166" s="141" t="s">
        <v>113</v>
      </c>
      <c r="X166" s="141" t="s">
        <v>114</v>
      </c>
      <c r="Y166" s="141" t="s">
        <v>113</v>
      </c>
      <c r="Z166" s="141" t="s">
        <v>114</v>
      </c>
      <c r="AA166" s="141" t="s">
        <v>113</v>
      </c>
      <c r="AB166" s="141" t="s">
        <v>114</v>
      </c>
      <c r="AC166" s="141" t="s">
        <v>113</v>
      </c>
      <c r="AD166" s="141" t="s">
        <v>114</v>
      </c>
      <c r="AE166" s="141" t="s">
        <v>113</v>
      </c>
      <c r="AF166" s="141" t="s">
        <v>114</v>
      </c>
      <c r="AG166" s="141" t="s">
        <v>113</v>
      </c>
      <c r="AH166" s="141" t="s">
        <v>114</v>
      </c>
      <c r="AI166" s="141" t="s">
        <v>113</v>
      </c>
      <c r="AJ166" s="141" t="s">
        <v>114</v>
      </c>
      <c r="AK166" s="141" t="s">
        <v>113</v>
      </c>
      <c r="AL166" s="141" t="s">
        <v>114</v>
      </c>
      <c r="AM166" s="141" t="s">
        <v>113</v>
      </c>
      <c r="AN166" s="141" t="s">
        <v>114</v>
      </c>
      <c r="AO166" s="141" t="s">
        <v>113</v>
      </c>
      <c r="AP166" s="141" t="s">
        <v>114</v>
      </c>
      <c r="AQ166" s="141" t="s">
        <v>113</v>
      </c>
      <c r="AR166" s="141" t="s">
        <v>114</v>
      </c>
      <c r="AS166" s="141" t="s">
        <v>113</v>
      </c>
      <c r="AT166" s="141" t="s">
        <v>114</v>
      </c>
      <c r="AU166" s="153" t="s">
        <v>232</v>
      </c>
      <c r="AV166" s="153" t="s">
        <v>233</v>
      </c>
      <c r="AW166" s="153" t="s">
        <v>232</v>
      </c>
      <c r="AX166" s="153" t="s">
        <v>233</v>
      </c>
      <c r="AY166" s="153" t="s">
        <v>232</v>
      </c>
      <c r="AZ166" s="153" t="s">
        <v>233</v>
      </c>
      <c r="BA166" s="153" t="s">
        <v>232</v>
      </c>
      <c r="BB166" s="153" t="s">
        <v>233</v>
      </c>
      <c r="BC166" s="153" t="s">
        <v>232</v>
      </c>
      <c r="BD166" s="153" t="s">
        <v>233</v>
      </c>
      <c r="BE166" s="153" t="s">
        <v>232</v>
      </c>
      <c r="BF166" s="153" t="s">
        <v>233</v>
      </c>
    </row>
    <row r="167" spans="13:58" ht="31.5" x14ac:dyDescent="0.25">
      <c r="O167" s="13" t="s">
        <v>54</v>
      </c>
      <c r="P167" s="13" t="s">
        <v>54</v>
      </c>
      <c r="Q167" s="13" t="s">
        <v>32</v>
      </c>
      <c r="R167" s="13" t="s">
        <v>32</v>
      </c>
      <c r="S167" s="13" t="s">
        <v>56</v>
      </c>
      <c r="T167" s="13" t="s">
        <v>56</v>
      </c>
      <c r="U167" s="13" t="s">
        <v>57</v>
      </c>
      <c r="V167" s="13" t="s">
        <v>57</v>
      </c>
      <c r="W167" s="13" t="s">
        <v>58</v>
      </c>
      <c r="X167" s="13" t="s">
        <v>58</v>
      </c>
      <c r="Y167" s="13" t="s">
        <v>36</v>
      </c>
      <c r="Z167" s="13" t="s">
        <v>36</v>
      </c>
      <c r="AA167" s="13" t="s">
        <v>37</v>
      </c>
      <c r="AB167" s="13" t="s">
        <v>37</v>
      </c>
      <c r="AC167" s="13" t="s">
        <v>38</v>
      </c>
      <c r="AD167" s="13" t="s">
        <v>38</v>
      </c>
      <c r="AE167" s="13" t="s">
        <v>54</v>
      </c>
      <c r="AF167" s="13" t="s">
        <v>54</v>
      </c>
      <c r="AG167" s="13" t="s">
        <v>32</v>
      </c>
      <c r="AH167" s="13" t="s">
        <v>32</v>
      </c>
      <c r="AI167" s="13" t="s">
        <v>56</v>
      </c>
      <c r="AJ167" s="13" t="s">
        <v>56</v>
      </c>
      <c r="AK167" s="13" t="s">
        <v>57</v>
      </c>
      <c r="AL167" s="13" t="s">
        <v>57</v>
      </c>
      <c r="AM167" s="13" t="s">
        <v>58</v>
      </c>
      <c r="AN167" s="13" t="s">
        <v>58</v>
      </c>
      <c r="AO167" s="13" t="s">
        <v>36</v>
      </c>
      <c r="AP167" s="13" t="s">
        <v>36</v>
      </c>
      <c r="AQ167" s="13" t="s">
        <v>37</v>
      </c>
      <c r="AR167" s="13" t="s">
        <v>37</v>
      </c>
      <c r="AS167" s="13" t="s">
        <v>38</v>
      </c>
      <c r="AT167" s="13" t="s">
        <v>38</v>
      </c>
      <c r="AU167" s="13" t="s">
        <v>40</v>
      </c>
      <c r="AV167" s="13" t="s">
        <v>40</v>
      </c>
      <c r="AW167" s="13" t="s">
        <v>59</v>
      </c>
      <c r="AX167" s="13" t="s">
        <v>59</v>
      </c>
      <c r="AY167" s="13" t="s">
        <v>60</v>
      </c>
      <c r="AZ167" s="13" t="s">
        <v>60</v>
      </c>
      <c r="BA167" s="13" t="s">
        <v>61</v>
      </c>
      <c r="BB167" s="13" t="s">
        <v>61</v>
      </c>
      <c r="BC167" s="13" t="s">
        <v>44</v>
      </c>
      <c r="BD167" s="13" t="s">
        <v>44</v>
      </c>
      <c r="BE167" s="13" t="s">
        <v>45</v>
      </c>
      <c r="BF167" s="13" t="s">
        <v>45</v>
      </c>
    </row>
    <row r="168" spans="13:58" ht="16.5" thickBot="1" x14ac:dyDescent="0.3">
      <c r="M168">
        <v>1</v>
      </c>
      <c r="N168" s="8" t="s">
        <v>130</v>
      </c>
      <c r="O168" s="18">
        <v>4278.4399999999996</v>
      </c>
      <c r="P168" s="18">
        <v>25948.21</v>
      </c>
      <c r="Q168" s="18">
        <v>5429.91</v>
      </c>
      <c r="R168" s="18">
        <v>6981.08</v>
      </c>
      <c r="S168" s="18">
        <v>13260.07</v>
      </c>
      <c r="T168" s="18">
        <v>69303.240000000005</v>
      </c>
      <c r="U168" s="18">
        <v>15733.03</v>
      </c>
      <c r="V168" s="18">
        <v>15733.03</v>
      </c>
      <c r="W168" s="18">
        <v>19604.580000000002</v>
      </c>
      <c r="X168" s="18">
        <v>19604.580000000002</v>
      </c>
      <c r="Y168" s="18">
        <v>25984.82</v>
      </c>
      <c r="Z168" s="18">
        <v>25984.82</v>
      </c>
      <c r="AA168" s="18">
        <v>32484.92</v>
      </c>
      <c r="AB168" s="18">
        <v>32484.92</v>
      </c>
      <c r="AC168" s="18">
        <v>34460.949999999997</v>
      </c>
      <c r="AD168" s="18">
        <v>34460.949999999997</v>
      </c>
      <c r="AE168" s="18">
        <v>4229.17</v>
      </c>
      <c r="AF168" s="18">
        <v>12768.17</v>
      </c>
      <c r="AG168" s="18">
        <v>6981.08</v>
      </c>
      <c r="AH168" s="18">
        <v>6981.08</v>
      </c>
      <c r="AI168" s="18">
        <v>13260.07</v>
      </c>
      <c r="AJ168" s="18">
        <v>13260.07</v>
      </c>
      <c r="AK168" s="18">
        <v>15733.03</v>
      </c>
      <c r="AL168" s="18">
        <v>74097.460000000006</v>
      </c>
      <c r="AM168" s="18">
        <v>19604.580000000002</v>
      </c>
      <c r="AN168" s="18">
        <v>81494.740000000005</v>
      </c>
      <c r="AO168" s="18">
        <v>25984.82</v>
      </c>
      <c r="AP168" s="18">
        <v>259863.06</v>
      </c>
      <c r="AQ168" s="18">
        <v>32484.92</v>
      </c>
      <c r="AR168" s="18">
        <v>105867.52</v>
      </c>
      <c r="AS168" s="18">
        <v>34460.949999999997</v>
      </c>
      <c r="AT168" s="18">
        <v>72272.149999999994</v>
      </c>
      <c r="AU168" s="18">
        <v>5716.85</v>
      </c>
      <c r="AV168" s="18">
        <v>10458.84</v>
      </c>
      <c r="AW168" s="18">
        <v>7091.85</v>
      </c>
      <c r="AX168" s="18">
        <v>16870.66</v>
      </c>
      <c r="AY168" s="18">
        <v>9689.31</v>
      </c>
      <c r="AZ168" s="18">
        <v>49078.91</v>
      </c>
      <c r="BA168" s="18">
        <v>13749.52</v>
      </c>
      <c r="BB168" s="18">
        <v>13591.18</v>
      </c>
      <c r="BC168" s="18">
        <v>14404.04</v>
      </c>
      <c r="BD168" s="18">
        <v>14404.04</v>
      </c>
      <c r="BE168" s="18">
        <v>15146.95</v>
      </c>
      <c r="BF168" s="18">
        <v>15146.95</v>
      </c>
    </row>
    <row r="169" spans="13:58" ht="16.5" thickBot="1" x14ac:dyDescent="0.3">
      <c r="M169">
        <v>2</v>
      </c>
      <c r="N169" s="8" t="s">
        <v>131</v>
      </c>
      <c r="O169" s="159">
        <v>4331.82</v>
      </c>
      <c r="P169" s="144">
        <v>4331.82</v>
      </c>
      <c r="Q169" s="160">
        <v>7150.53</v>
      </c>
      <c r="R169" s="145">
        <v>7150.53</v>
      </c>
      <c r="S169" s="145">
        <v>13438.58</v>
      </c>
      <c r="T169" s="145">
        <v>13581.91</v>
      </c>
      <c r="U169" s="145">
        <v>16114.9</v>
      </c>
      <c r="V169" s="145">
        <v>15733.03</v>
      </c>
      <c r="W169" s="145">
        <v>19604.580000000002</v>
      </c>
      <c r="X169" s="145">
        <v>19604.580000000002</v>
      </c>
      <c r="Y169" s="145">
        <v>25984.82</v>
      </c>
      <c r="Z169" s="145">
        <v>25984.82</v>
      </c>
      <c r="AA169" s="145">
        <v>32484.92</v>
      </c>
      <c r="AB169" s="145">
        <v>32484.92</v>
      </c>
      <c r="AC169" s="145">
        <v>34460.949999999997</v>
      </c>
      <c r="AD169" s="145">
        <v>34460.949999999997</v>
      </c>
      <c r="AE169" s="144">
        <v>4331.82</v>
      </c>
      <c r="AF169" s="144">
        <v>4331.82</v>
      </c>
      <c r="AG169" s="145">
        <v>7150.53</v>
      </c>
      <c r="AH169" s="145">
        <v>7150.53</v>
      </c>
      <c r="AI169" s="145">
        <v>13581.91</v>
      </c>
      <c r="AJ169" s="145">
        <v>13581.91</v>
      </c>
      <c r="AK169" s="145">
        <v>15799.23</v>
      </c>
      <c r="AL169" s="145">
        <v>16114.9</v>
      </c>
      <c r="AM169" s="145">
        <v>18789.21</v>
      </c>
      <c r="AN169" s="145">
        <v>19604.580000000002</v>
      </c>
      <c r="AO169" s="145">
        <v>25984.82</v>
      </c>
      <c r="AP169" s="145">
        <v>25984.82</v>
      </c>
      <c r="AQ169" s="145">
        <v>32484.92</v>
      </c>
      <c r="AR169" s="145">
        <v>36608.79</v>
      </c>
      <c r="AS169" s="145">
        <v>34460.949999999997</v>
      </c>
      <c r="AT169" s="145">
        <v>51320.19</v>
      </c>
      <c r="AU169" s="144">
        <v>6392.46</v>
      </c>
      <c r="AV169" s="144">
        <v>6240.98</v>
      </c>
      <c r="AW169" s="145">
        <v>7814.05</v>
      </c>
      <c r="AX169" s="145">
        <v>7628.88</v>
      </c>
      <c r="AY169" s="145">
        <v>8126.08</v>
      </c>
      <c r="AZ169" s="145">
        <v>9689.31</v>
      </c>
      <c r="BA169" s="145">
        <v>9838.9</v>
      </c>
      <c r="BB169" s="145">
        <v>13591.18</v>
      </c>
      <c r="BC169" s="145">
        <v>14404.04</v>
      </c>
      <c r="BD169" s="145">
        <v>14404.04</v>
      </c>
      <c r="BE169" s="145">
        <v>15146.95</v>
      </c>
      <c r="BF169" s="145">
        <v>15146.95</v>
      </c>
    </row>
    <row r="170" spans="13:58" ht="16.5" thickBot="1" x14ac:dyDescent="0.3">
      <c r="M170">
        <v>3</v>
      </c>
      <c r="N170" s="8" t="s">
        <v>90</v>
      </c>
      <c r="O170" s="159">
        <v>4298.97</v>
      </c>
      <c r="P170" s="144">
        <v>4298.97</v>
      </c>
      <c r="Q170" s="160">
        <v>7120.76</v>
      </c>
      <c r="R170" s="145">
        <v>6777.75</v>
      </c>
      <c r="S170" s="145">
        <v>12873.85</v>
      </c>
      <c r="T170" s="145">
        <v>12873.85</v>
      </c>
      <c r="U170" s="145">
        <v>15274.79</v>
      </c>
      <c r="V170" s="145">
        <v>15274.79</v>
      </c>
      <c r="W170" s="145">
        <v>19033.57</v>
      </c>
      <c r="X170" s="145">
        <v>19033.57</v>
      </c>
      <c r="Y170" s="145">
        <v>25227.99</v>
      </c>
      <c r="Z170" s="145">
        <v>25227.99</v>
      </c>
      <c r="AA170" s="145">
        <v>31538.77</v>
      </c>
      <c r="AB170" s="145">
        <v>31538.77</v>
      </c>
      <c r="AC170" s="145">
        <v>33457.230000000003</v>
      </c>
      <c r="AD170" s="145">
        <v>33457.230000000003</v>
      </c>
      <c r="AE170" s="144">
        <v>4298.97</v>
      </c>
      <c r="AF170" s="144">
        <v>4298.97</v>
      </c>
      <c r="AG170" s="145">
        <v>6777.75</v>
      </c>
      <c r="AH170" s="145">
        <v>6777.75</v>
      </c>
      <c r="AI170" s="145">
        <v>12873.85</v>
      </c>
      <c r="AJ170" s="145">
        <v>12873.85</v>
      </c>
      <c r="AK170" s="145">
        <v>15992.71</v>
      </c>
      <c r="AL170" s="145">
        <v>15274.79</v>
      </c>
      <c r="AM170" s="145">
        <v>19033.57</v>
      </c>
      <c r="AN170" s="145">
        <v>19033.57</v>
      </c>
      <c r="AO170" s="145">
        <v>25227.99</v>
      </c>
      <c r="AP170" s="145">
        <v>25227.99</v>
      </c>
      <c r="AQ170" s="145">
        <v>31538.77</v>
      </c>
      <c r="AR170" s="145">
        <v>31538.77</v>
      </c>
      <c r="AS170" s="145">
        <v>33457.230000000003</v>
      </c>
      <c r="AT170" s="145">
        <v>33457.230000000003</v>
      </c>
      <c r="AU170" s="144">
        <v>6343.98</v>
      </c>
      <c r="AV170" s="144">
        <v>6059.2</v>
      </c>
      <c r="AW170" s="145">
        <v>7754.79</v>
      </c>
      <c r="AX170" s="145">
        <v>7406.68</v>
      </c>
      <c r="AY170" s="145">
        <v>9407.1</v>
      </c>
      <c r="AZ170" s="145">
        <v>9407.1</v>
      </c>
      <c r="BA170" s="145">
        <v>13195.32</v>
      </c>
      <c r="BB170" s="145">
        <v>13195.32</v>
      </c>
      <c r="BC170" s="145">
        <v>14641.77</v>
      </c>
      <c r="BD170" s="145">
        <v>13984.5</v>
      </c>
      <c r="BE170" s="145">
        <v>14705.78</v>
      </c>
      <c r="BF170" s="145">
        <v>14705.78</v>
      </c>
    </row>
    <row r="171" spans="13:58" ht="16.5" thickBot="1" x14ac:dyDescent="0.3">
      <c r="M171">
        <v>4</v>
      </c>
      <c r="N171" s="8" t="s">
        <v>4</v>
      </c>
      <c r="O171" s="159">
        <v>4311.29</v>
      </c>
      <c r="P171" s="144">
        <v>4105.99</v>
      </c>
      <c r="Q171" s="160">
        <v>6777.75</v>
      </c>
      <c r="R171" s="145">
        <v>6777.75</v>
      </c>
      <c r="S171" s="145">
        <v>12873.85</v>
      </c>
      <c r="T171" s="145">
        <v>12873.85</v>
      </c>
      <c r="U171" s="145">
        <v>15274.79</v>
      </c>
      <c r="V171" s="145">
        <v>15274.79</v>
      </c>
      <c r="W171" s="145">
        <v>19033.57</v>
      </c>
      <c r="X171" s="145">
        <v>19033.57</v>
      </c>
      <c r="Y171" s="145">
        <v>25227.98</v>
      </c>
      <c r="Z171" s="145">
        <v>25227.98</v>
      </c>
      <c r="AA171" s="145">
        <v>31538.76</v>
      </c>
      <c r="AB171" s="145">
        <v>31538.76</v>
      </c>
      <c r="AC171" s="145">
        <v>33457.230000000003</v>
      </c>
      <c r="AD171" s="145">
        <v>33457.230000000003</v>
      </c>
      <c r="AE171" s="144">
        <v>4105.99</v>
      </c>
      <c r="AF171" s="144">
        <v>4105.99</v>
      </c>
      <c r="AG171" s="145">
        <v>6777.75</v>
      </c>
      <c r="AH171" s="145">
        <v>6777.75</v>
      </c>
      <c r="AI171" s="145">
        <v>12873.85</v>
      </c>
      <c r="AJ171" s="145">
        <v>12873.85</v>
      </c>
      <c r="AK171" s="145">
        <v>15274.79</v>
      </c>
      <c r="AL171" s="145">
        <v>15274.79</v>
      </c>
      <c r="AM171" s="145">
        <v>19033.57</v>
      </c>
      <c r="AN171" s="145">
        <v>19033.57</v>
      </c>
      <c r="AO171" s="145">
        <v>25227.98</v>
      </c>
      <c r="AP171" s="145">
        <v>25227.98</v>
      </c>
      <c r="AQ171" s="145">
        <v>31538.76</v>
      </c>
      <c r="AR171" s="145">
        <v>31538.76</v>
      </c>
      <c r="AS171" s="145">
        <v>33457.230000000003</v>
      </c>
      <c r="AT171" s="145">
        <v>33457.230000000003</v>
      </c>
      <c r="AU171" s="144">
        <v>6362.16</v>
      </c>
      <c r="AV171" s="144">
        <v>6059.2</v>
      </c>
      <c r="AW171" s="145">
        <v>7777.01</v>
      </c>
      <c r="AX171" s="145">
        <v>7406.68</v>
      </c>
      <c r="AY171" s="145">
        <v>9407.1</v>
      </c>
      <c r="AZ171" s="145">
        <v>9407.1</v>
      </c>
      <c r="BA171" s="145">
        <v>13195.32</v>
      </c>
      <c r="BB171" s="145">
        <v>13195.32</v>
      </c>
      <c r="BC171" s="145">
        <v>13984.5</v>
      </c>
      <c r="BD171" s="145">
        <v>13984.5</v>
      </c>
      <c r="BE171" s="145">
        <v>14705.78</v>
      </c>
      <c r="BF171" s="145">
        <v>14705.78</v>
      </c>
    </row>
    <row r="172" spans="13:58" ht="16.5" thickBot="1" x14ac:dyDescent="0.3">
      <c r="M172">
        <v>5</v>
      </c>
      <c r="N172" s="8" t="s">
        <v>132</v>
      </c>
      <c r="O172" s="159">
        <v>2889.63</v>
      </c>
      <c r="P172" s="144">
        <v>4105.99</v>
      </c>
      <c r="Q172" s="160">
        <v>6777.75</v>
      </c>
      <c r="R172" s="145">
        <v>6777.75</v>
      </c>
      <c r="S172" s="145">
        <v>3335.12</v>
      </c>
      <c r="T172" s="145">
        <v>12873.85</v>
      </c>
      <c r="U172" s="145">
        <v>15274.79</v>
      </c>
      <c r="V172" s="145">
        <v>15274.79</v>
      </c>
      <c r="W172" s="145">
        <v>19033.57</v>
      </c>
      <c r="X172" s="145">
        <v>19033.57</v>
      </c>
      <c r="Y172" s="145">
        <v>25227.99</v>
      </c>
      <c r="Z172" s="145">
        <v>25227.99</v>
      </c>
      <c r="AA172" s="145">
        <v>31538.77</v>
      </c>
      <c r="AB172" s="145">
        <v>31538.77</v>
      </c>
      <c r="AC172" s="145">
        <v>33457.230000000003</v>
      </c>
      <c r="AD172" s="145">
        <v>33457.230000000003</v>
      </c>
      <c r="AE172" s="144">
        <v>4105.99</v>
      </c>
      <c r="AF172" s="144">
        <v>4105.99</v>
      </c>
      <c r="AG172" s="145">
        <v>6777.75</v>
      </c>
      <c r="AH172" s="145">
        <v>6777.75</v>
      </c>
      <c r="AI172" s="145">
        <v>12873.85</v>
      </c>
      <c r="AJ172" s="145">
        <v>12873.85</v>
      </c>
      <c r="AK172" s="145">
        <v>15274.79</v>
      </c>
      <c r="AL172" s="145">
        <v>15274.79</v>
      </c>
      <c r="AM172" s="145">
        <v>19033.57</v>
      </c>
      <c r="AN172" s="145">
        <v>19033.57</v>
      </c>
      <c r="AO172" s="145">
        <v>25227.99</v>
      </c>
      <c r="AP172" s="145">
        <v>25227.99</v>
      </c>
      <c r="AQ172" s="145">
        <v>31538.77</v>
      </c>
      <c r="AR172" s="145">
        <v>31538.77</v>
      </c>
      <c r="AS172" s="145">
        <v>33457.230000000003</v>
      </c>
      <c r="AT172" s="145">
        <v>33457.230000000003</v>
      </c>
      <c r="AU172" s="144">
        <v>5853.97</v>
      </c>
      <c r="AV172" s="144">
        <v>6059.2</v>
      </c>
      <c r="AW172" s="145">
        <v>7406.68</v>
      </c>
      <c r="AX172" s="145">
        <v>7406.68</v>
      </c>
      <c r="AY172" s="145">
        <v>9407.1</v>
      </c>
      <c r="AZ172" s="145">
        <v>9407.1</v>
      </c>
      <c r="BA172" s="145">
        <v>13195.32</v>
      </c>
      <c r="BB172" s="145">
        <v>13195.32</v>
      </c>
      <c r="BC172" s="145">
        <v>13984.5</v>
      </c>
      <c r="BD172" s="145">
        <v>13984.5</v>
      </c>
      <c r="BE172" s="145">
        <v>14705.78</v>
      </c>
      <c r="BF172" s="145">
        <v>14705.78</v>
      </c>
    </row>
    <row r="173" spans="13:58" ht="16.5" thickBot="1" x14ac:dyDescent="0.3">
      <c r="M173">
        <v>6</v>
      </c>
      <c r="N173" s="8" t="s">
        <v>3</v>
      </c>
      <c r="O173" s="159">
        <v>4105.99</v>
      </c>
      <c r="P173" s="144">
        <v>4105.99</v>
      </c>
      <c r="Q173" s="160">
        <v>6777.75</v>
      </c>
      <c r="R173" s="145">
        <v>6777.75</v>
      </c>
      <c r="S173" s="145">
        <v>12873.85</v>
      </c>
      <c r="T173" s="145">
        <v>12873.85</v>
      </c>
      <c r="U173" s="145">
        <v>15274.79</v>
      </c>
      <c r="V173" s="145">
        <v>15274.79</v>
      </c>
      <c r="W173" s="145">
        <v>19033.57</v>
      </c>
      <c r="X173" s="145">
        <v>19033.57</v>
      </c>
      <c r="Y173" s="145">
        <v>25227.99</v>
      </c>
      <c r="Z173" s="145">
        <v>25227.99</v>
      </c>
      <c r="AA173" s="145">
        <v>31538.77</v>
      </c>
      <c r="AB173" s="145">
        <v>31538.77</v>
      </c>
      <c r="AC173" s="145">
        <v>33457.230000000003</v>
      </c>
      <c r="AD173" s="145">
        <v>33457.230000000003</v>
      </c>
      <c r="AE173" s="159">
        <v>4105.99</v>
      </c>
      <c r="AF173" s="144">
        <v>4105.99</v>
      </c>
      <c r="AG173" s="160">
        <v>6777.75</v>
      </c>
      <c r="AH173" s="145">
        <v>6777.75</v>
      </c>
      <c r="AI173" s="145">
        <v>12873.85</v>
      </c>
      <c r="AJ173" s="145">
        <v>12873.85</v>
      </c>
      <c r="AK173" s="145">
        <v>15274.79</v>
      </c>
      <c r="AL173" s="145">
        <v>15274.79</v>
      </c>
      <c r="AM173" s="145">
        <v>19033.57</v>
      </c>
      <c r="AN173" s="145">
        <v>19033.57</v>
      </c>
      <c r="AO173" s="145">
        <v>25227.99</v>
      </c>
      <c r="AP173" s="145">
        <v>25227.99</v>
      </c>
      <c r="AQ173" s="145">
        <v>31538.77</v>
      </c>
      <c r="AR173" s="145">
        <v>31538.77</v>
      </c>
      <c r="AS173" s="145">
        <v>33457.230000000003</v>
      </c>
      <c r="AT173" s="145">
        <v>33457.230000000003</v>
      </c>
      <c r="AU173" s="144">
        <v>6059.2</v>
      </c>
      <c r="AV173" s="144">
        <v>6059.2</v>
      </c>
      <c r="AW173" s="145">
        <v>7406.68</v>
      </c>
      <c r="AX173" s="145">
        <v>7406.68</v>
      </c>
      <c r="AY173" s="145">
        <v>9407.1</v>
      </c>
      <c r="AZ173" s="145">
        <v>9407.1</v>
      </c>
      <c r="BA173" s="145">
        <v>13195.32</v>
      </c>
      <c r="BB173" s="145">
        <v>13195.32</v>
      </c>
      <c r="BC173" s="145">
        <v>13984.5</v>
      </c>
      <c r="BD173" s="145">
        <v>13984.5</v>
      </c>
      <c r="BE173" s="145">
        <v>14705.78</v>
      </c>
      <c r="BF173" s="145">
        <v>14705.78</v>
      </c>
    </row>
    <row r="174" spans="13:58" ht="16.5" thickBot="1" x14ac:dyDescent="0.3">
      <c r="M174">
        <v>7</v>
      </c>
      <c r="N174" s="8" t="s">
        <v>0</v>
      </c>
      <c r="O174" s="161">
        <v>4298.97</v>
      </c>
      <c r="P174" s="149">
        <v>4298.97</v>
      </c>
      <c r="Q174" s="162">
        <v>7096.3</v>
      </c>
      <c r="R174" s="150">
        <v>7096.3</v>
      </c>
      <c r="S174" s="150">
        <v>13478.92</v>
      </c>
      <c r="T174" s="150">
        <v>13478.92</v>
      </c>
      <c r="U174" s="150">
        <v>15992.71</v>
      </c>
      <c r="V174" s="150">
        <v>15992.71</v>
      </c>
      <c r="W174" s="150">
        <v>19928.150000000001</v>
      </c>
      <c r="X174" s="150">
        <v>19928.150000000001</v>
      </c>
      <c r="Y174" s="150">
        <v>26413.7</v>
      </c>
      <c r="Z174" s="150">
        <v>26413.7</v>
      </c>
      <c r="AA174" s="150">
        <v>33021.08</v>
      </c>
      <c r="AB174" s="150">
        <v>33021.08</v>
      </c>
      <c r="AC174" s="150">
        <v>35029.72</v>
      </c>
      <c r="AD174" s="150">
        <v>35029.72</v>
      </c>
      <c r="AE174" s="149">
        <v>4298.97</v>
      </c>
      <c r="AF174" s="149">
        <v>4298.97</v>
      </c>
      <c r="AG174" s="150">
        <v>7096.3</v>
      </c>
      <c r="AH174" s="150">
        <v>7096.3</v>
      </c>
      <c r="AI174" s="150">
        <v>13478.92</v>
      </c>
      <c r="AJ174" s="150">
        <v>13478.92</v>
      </c>
      <c r="AK174" s="150">
        <v>15992.71</v>
      </c>
      <c r="AL174" s="150">
        <v>15992.71</v>
      </c>
      <c r="AM174" s="150">
        <v>19928.150000000001</v>
      </c>
      <c r="AN174" s="150">
        <v>19928.150000000001</v>
      </c>
      <c r="AO174" s="150">
        <v>26413.7</v>
      </c>
      <c r="AP174" s="150">
        <v>26413.7</v>
      </c>
      <c r="AQ174" s="150">
        <v>33021.08</v>
      </c>
      <c r="AR174" s="150">
        <v>33021.08</v>
      </c>
      <c r="AS174" s="150">
        <v>35029.72</v>
      </c>
      <c r="AT174" s="150">
        <v>35029.72</v>
      </c>
      <c r="AU174" s="149">
        <v>6343.98</v>
      </c>
      <c r="AV174" s="149">
        <v>6343.98</v>
      </c>
      <c r="AW174" s="150">
        <v>7754.79</v>
      </c>
      <c r="AX174" s="150">
        <v>7754.79</v>
      </c>
      <c r="AY174" s="150">
        <v>9849.23</v>
      </c>
      <c r="AZ174" s="150">
        <v>9849.23</v>
      </c>
      <c r="BA174" s="150">
        <v>13815.5</v>
      </c>
      <c r="BB174" s="150">
        <v>13815.5</v>
      </c>
      <c r="BC174" s="150">
        <v>14641.77</v>
      </c>
      <c r="BD174" s="150">
        <v>14641.77</v>
      </c>
      <c r="BE174" s="150">
        <v>15396.95</v>
      </c>
      <c r="BF174" s="150">
        <v>15396.95</v>
      </c>
    </row>
    <row r="175" spans="13:58" ht="16.5" thickBot="1" x14ac:dyDescent="0.3">
      <c r="M175">
        <v>8</v>
      </c>
      <c r="N175" s="8" t="s">
        <v>133</v>
      </c>
      <c r="O175" s="161">
        <v>4298.97</v>
      </c>
      <c r="P175" s="149">
        <v>4298.97</v>
      </c>
      <c r="Q175" s="162">
        <v>7096.3</v>
      </c>
      <c r="R175" s="150">
        <v>7096.3</v>
      </c>
      <c r="S175" s="150">
        <v>13478.92</v>
      </c>
      <c r="T175" s="150">
        <v>13478.92</v>
      </c>
      <c r="U175" s="150">
        <v>15992.71</v>
      </c>
      <c r="V175" s="150">
        <v>15992.71</v>
      </c>
      <c r="W175" s="150">
        <v>19928.150000000001</v>
      </c>
      <c r="X175" s="150">
        <v>19928.150000000001</v>
      </c>
      <c r="Y175" s="150">
        <v>26413.7</v>
      </c>
      <c r="Z175" s="150">
        <v>26413.7</v>
      </c>
      <c r="AA175" s="150">
        <v>33021.08</v>
      </c>
      <c r="AB175" s="150">
        <v>33021.08</v>
      </c>
      <c r="AC175" s="150">
        <v>35029.72</v>
      </c>
      <c r="AD175" s="150">
        <v>35029.72</v>
      </c>
      <c r="AE175" s="149">
        <v>4298.97</v>
      </c>
      <c r="AF175" s="149">
        <v>4298.97</v>
      </c>
      <c r="AG175" s="150">
        <v>7096.3</v>
      </c>
      <c r="AH175" s="150">
        <v>7096.3</v>
      </c>
      <c r="AI175" s="150">
        <v>13478.92</v>
      </c>
      <c r="AJ175" s="150">
        <v>13478.92</v>
      </c>
      <c r="AK175" s="150">
        <v>15992.71</v>
      </c>
      <c r="AL175" s="150">
        <v>15992.71</v>
      </c>
      <c r="AM175" s="150">
        <v>19928.150000000001</v>
      </c>
      <c r="AN175" s="150">
        <v>19928.150000000001</v>
      </c>
      <c r="AO175" s="150">
        <v>26413.7</v>
      </c>
      <c r="AP175" s="150">
        <v>26413.7</v>
      </c>
      <c r="AQ175" s="150">
        <v>33021.08</v>
      </c>
      <c r="AR175" s="150">
        <v>33021.08</v>
      </c>
      <c r="AS175" s="150">
        <v>35029.72</v>
      </c>
      <c r="AT175" s="150">
        <v>35029.72</v>
      </c>
      <c r="AU175" s="149">
        <v>6343.98</v>
      </c>
      <c r="AV175" s="149">
        <v>6343.98</v>
      </c>
      <c r="AW175" s="150">
        <v>7754.79</v>
      </c>
      <c r="AX175" s="150">
        <v>7754.79</v>
      </c>
      <c r="AY175" s="150">
        <v>9849.23</v>
      </c>
      <c r="AZ175" s="150">
        <v>9849.23</v>
      </c>
      <c r="BA175" s="150">
        <v>13815.5</v>
      </c>
      <c r="BB175" s="150">
        <v>13815.5</v>
      </c>
      <c r="BC175" s="150">
        <v>14641.77</v>
      </c>
      <c r="BD175" s="150">
        <v>14641.77</v>
      </c>
      <c r="BE175" s="150">
        <v>15396.95</v>
      </c>
      <c r="BF175" s="150">
        <v>15396.95</v>
      </c>
    </row>
    <row r="176" spans="13:58" ht="16.5" thickBot="1" x14ac:dyDescent="0.3">
      <c r="M176">
        <v>9</v>
      </c>
      <c r="N176" s="8" t="s">
        <v>1</v>
      </c>
      <c r="O176" s="161">
        <v>4298.97</v>
      </c>
      <c r="P176" s="149">
        <v>4298.97</v>
      </c>
      <c r="Q176" s="162">
        <v>7096.3</v>
      </c>
      <c r="R176" s="150">
        <v>7096.3</v>
      </c>
      <c r="S176" s="150">
        <v>13478.92</v>
      </c>
      <c r="T176" s="150">
        <v>13478.92</v>
      </c>
      <c r="U176" s="150">
        <v>15992.71</v>
      </c>
      <c r="V176" s="150">
        <v>15992.71</v>
      </c>
      <c r="W176" s="150">
        <v>19928.150000000001</v>
      </c>
      <c r="X176" s="150">
        <v>19928.150000000001</v>
      </c>
      <c r="Y176" s="150">
        <v>26413.7</v>
      </c>
      <c r="Z176" s="150">
        <v>26413.7</v>
      </c>
      <c r="AA176" s="150">
        <v>33021.08</v>
      </c>
      <c r="AB176" s="150">
        <v>33021.08</v>
      </c>
      <c r="AC176" s="150">
        <v>35029.72</v>
      </c>
      <c r="AD176" s="150">
        <v>35029.72</v>
      </c>
      <c r="AE176" s="149">
        <v>4298.97</v>
      </c>
      <c r="AF176" s="149">
        <v>4298.97</v>
      </c>
      <c r="AG176" s="150">
        <v>7096.3</v>
      </c>
      <c r="AH176" s="150">
        <v>7096.3</v>
      </c>
      <c r="AI176" s="150">
        <v>13478.92</v>
      </c>
      <c r="AJ176" s="150">
        <v>13478.92</v>
      </c>
      <c r="AK176" s="150">
        <v>15992.71</v>
      </c>
      <c r="AL176" s="150">
        <v>15992.71</v>
      </c>
      <c r="AM176" s="150">
        <v>19928.150000000001</v>
      </c>
      <c r="AN176" s="150">
        <v>19928.150000000001</v>
      </c>
      <c r="AO176" s="150">
        <v>26413.7</v>
      </c>
      <c r="AP176" s="150">
        <v>26413.7</v>
      </c>
      <c r="AQ176" s="150">
        <v>33021.08</v>
      </c>
      <c r="AR176" s="150">
        <v>33021.08</v>
      </c>
      <c r="AS176" s="150">
        <v>35029.72</v>
      </c>
      <c r="AT176" s="150">
        <v>35029.72</v>
      </c>
      <c r="AU176" s="149">
        <v>6343.98</v>
      </c>
      <c r="AV176" s="149">
        <v>6343.98</v>
      </c>
      <c r="AW176" s="150">
        <v>7754.79</v>
      </c>
      <c r="AX176" s="150">
        <v>7754.79</v>
      </c>
      <c r="AY176" s="150">
        <v>9849.23</v>
      </c>
      <c r="AZ176" s="150">
        <v>9849.23</v>
      </c>
      <c r="BA176" s="150">
        <v>13815.5</v>
      </c>
      <c r="BB176" s="150">
        <v>13815.5</v>
      </c>
      <c r="BC176" s="150">
        <v>14641.77</v>
      </c>
      <c r="BD176" s="150">
        <v>14641.77</v>
      </c>
      <c r="BE176" s="150">
        <v>15396.95</v>
      </c>
      <c r="BF176" s="150">
        <v>15396.95</v>
      </c>
    </row>
    <row r="177" spans="12:58" ht="16.5" thickBot="1" x14ac:dyDescent="0.3">
      <c r="M177">
        <v>10</v>
      </c>
      <c r="N177" s="8" t="s">
        <v>134</v>
      </c>
      <c r="O177" s="161">
        <v>4298.97</v>
      </c>
      <c r="P177" s="149">
        <v>4298.97</v>
      </c>
      <c r="Q177" s="162">
        <v>7096.3</v>
      </c>
      <c r="R177" s="150">
        <v>7096.3</v>
      </c>
      <c r="S177" s="150">
        <v>13478.92</v>
      </c>
      <c r="T177" s="150">
        <v>13478.92</v>
      </c>
      <c r="U177" s="150">
        <v>15992.71</v>
      </c>
      <c r="V177" s="150">
        <v>15992.71</v>
      </c>
      <c r="W177" s="150">
        <v>19928.150000000001</v>
      </c>
      <c r="X177" s="150">
        <v>19928.150000000001</v>
      </c>
      <c r="Y177" s="150">
        <v>26413.7</v>
      </c>
      <c r="Z177" s="150">
        <v>26413.7</v>
      </c>
      <c r="AA177" s="150">
        <v>33021.08</v>
      </c>
      <c r="AB177" s="150">
        <v>33021.08</v>
      </c>
      <c r="AC177" s="150">
        <v>35029.72</v>
      </c>
      <c r="AD177" s="150">
        <v>35029.72</v>
      </c>
      <c r="AE177" s="149">
        <v>4298.97</v>
      </c>
      <c r="AF177" s="149">
        <v>4298.97</v>
      </c>
      <c r="AG177" s="150">
        <v>7096.3</v>
      </c>
      <c r="AH177" s="150">
        <v>7096.3</v>
      </c>
      <c r="AI177" s="150">
        <v>13478.92</v>
      </c>
      <c r="AJ177" s="150">
        <v>13478.92</v>
      </c>
      <c r="AK177" s="150">
        <v>15992.71</v>
      </c>
      <c r="AL177" s="150">
        <v>15992.71</v>
      </c>
      <c r="AM177" s="150">
        <v>19928.150000000001</v>
      </c>
      <c r="AN177" s="150">
        <v>19928.150000000001</v>
      </c>
      <c r="AO177" s="150">
        <v>26413.7</v>
      </c>
      <c r="AP177" s="150">
        <v>26413.7</v>
      </c>
      <c r="AQ177" s="150">
        <v>33021.08</v>
      </c>
      <c r="AR177" s="150">
        <v>33021.08</v>
      </c>
      <c r="AS177" s="150">
        <v>35029.72</v>
      </c>
      <c r="AT177" s="150">
        <v>35029.72</v>
      </c>
      <c r="AU177" s="149">
        <v>6343.98</v>
      </c>
      <c r="AV177" s="149">
        <v>6343.98</v>
      </c>
      <c r="AW177" s="150">
        <v>7754.79</v>
      </c>
      <c r="AX177" s="150">
        <v>7754.79</v>
      </c>
      <c r="AY177" s="150">
        <v>9849.23</v>
      </c>
      <c r="AZ177" s="150">
        <v>9849.23</v>
      </c>
      <c r="BA177" s="150">
        <v>13815.5</v>
      </c>
      <c r="BB177" s="150">
        <v>13815.5</v>
      </c>
      <c r="BC177" s="150">
        <v>14641.77</v>
      </c>
      <c r="BD177" s="150">
        <v>14641.77</v>
      </c>
      <c r="BE177" s="150">
        <v>15396.95</v>
      </c>
      <c r="BF177" s="150">
        <v>15396.95</v>
      </c>
    </row>
    <row r="178" spans="12:58" ht="16.5" thickBot="1" x14ac:dyDescent="0.3">
      <c r="M178">
        <v>11</v>
      </c>
      <c r="N178" s="8" t="s">
        <v>2</v>
      </c>
      <c r="O178" s="161">
        <v>4298.97</v>
      </c>
      <c r="P178" s="149">
        <v>4298.97</v>
      </c>
      <c r="Q178" s="162">
        <v>7096.3</v>
      </c>
      <c r="R178" s="150">
        <v>7096.3</v>
      </c>
      <c r="S178" s="150">
        <v>13478.92</v>
      </c>
      <c r="T178" s="150">
        <v>13478.92</v>
      </c>
      <c r="U178" s="150">
        <v>15992.71</v>
      </c>
      <c r="V178" s="150">
        <v>15992.71</v>
      </c>
      <c r="W178" s="150">
        <v>19928.150000000001</v>
      </c>
      <c r="X178" s="150">
        <v>19928.150000000001</v>
      </c>
      <c r="Y178" s="150">
        <v>26413.7</v>
      </c>
      <c r="Z178" s="150">
        <v>26413.7</v>
      </c>
      <c r="AA178" s="150">
        <v>33021.08</v>
      </c>
      <c r="AB178" s="150">
        <v>33021.08</v>
      </c>
      <c r="AC178" s="150">
        <v>35029.72</v>
      </c>
      <c r="AD178" s="150">
        <v>35029.72</v>
      </c>
      <c r="AE178" s="149">
        <v>4298.97</v>
      </c>
      <c r="AF178" s="149">
        <v>4298.97</v>
      </c>
      <c r="AG178" s="150">
        <v>7096.3</v>
      </c>
      <c r="AH178" s="150">
        <v>7096.3</v>
      </c>
      <c r="AI178" s="150">
        <v>13478.92</v>
      </c>
      <c r="AJ178" s="150">
        <v>13478.92</v>
      </c>
      <c r="AK178" s="150">
        <v>15992.71</v>
      </c>
      <c r="AL178" s="150">
        <v>15992.71</v>
      </c>
      <c r="AM178" s="150">
        <v>19928.150000000001</v>
      </c>
      <c r="AN178" s="150">
        <v>19928.150000000001</v>
      </c>
      <c r="AO178" s="150">
        <v>26413.7</v>
      </c>
      <c r="AP178" s="150">
        <v>26413.7</v>
      </c>
      <c r="AQ178" s="150">
        <v>33021.08</v>
      </c>
      <c r="AR178" s="150">
        <v>33021.08</v>
      </c>
      <c r="AS178" s="150">
        <v>35029.72</v>
      </c>
      <c r="AT178" s="150">
        <v>35029.72</v>
      </c>
      <c r="AU178" s="149">
        <v>6343.98</v>
      </c>
      <c r="AV178" s="149">
        <v>6343.98</v>
      </c>
      <c r="AW178" s="150">
        <v>7754.79</v>
      </c>
      <c r="AX178" s="150">
        <v>7754.79</v>
      </c>
      <c r="AY178" s="150">
        <v>9849.23</v>
      </c>
      <c r="AZ178" s="150">
        <v>9849.23</v>
      </c>
      <c r="BA178" s="150">
        <v>13815.5</v>
      </c>
      <c r="BB178" s="150">
        <v>13815.5</v>
      </c>
      <c r="BC178" s="150">
        <v>14641.77</v>
      </c>
      <c r="BD178" s="150">
        <v>14641.77</v>
      </c>
      <c r="BE178" s="150">
        <v>15396.95</v>
      </c>
      <c r="BF178" s="150">
        <v>15396.95</v>
      </c>
    </row>
    <row r="179" spans="12:58" ht="16.5" thickBot="1" x14ac:dyDescent="0.3">
      <c r="M179">
        <v>12</v>
      </c>
      <c r="N179" s="8" t="s">
        <v>135</v>
      </c>
      <c r="O179" s="161">
        <v>4298.97</v>
      </c>
      <c r="P179" s="149">
        <v>4298.97</v>
      </c>
      <c r="Q179" s="162">
        <v>7096.3</v>
      </c>
      <c r="R179" s="150">
        <v>7096.3</v>
      </c>
      <c r="S179" s="150">
        <v>13478.92</v>
      </c>
      <c r="T179" s="150">
        <v>13478.92</v>
      </c>
      <c r="U179" s="150">
        <v>15992.71</v>
      </c>
      <c r="V179" s="150">
        <v>15992.71</v>
      </c>
      <c r="W179" s="150">
        <v>19928.150000000001</v>
      </c>
      <c r="X179" s="150">
        <v>19928.150000000001</v>
      </c>
      <c r="Y179" s="150">
        <v>26413.7</v>
      </c>
      <c r="Z179" s="150">
        <v>26413.7</v>
      </c>
      <c r="AA179" s="150">
        <v>33021.08</v>
      </c>
      <c r="AB179" s="150">
        <v>33021.08</v>
      </c>
      <c r="AC179" s="150">
        <v>35029.72</v>
      </c>
      <c r="AD179" s="150">
        <v>35029.72</v>
      </c>
      <c r="AE179" s="149">
        <v>4298.97</v>
      </c>
      <c r="AF179" s="149">
        <v>4298.97</v>
      </c>
      <c r="AG179" s="150">
        <v>7096.3</v>
      </c>
      <c r="AH179" s="150">
        <v>7096.3</v>
      </c>
      <c r="AI179" s="150">
        <v>13478.92</v>
      </c>
      <c r="AJ179" s="150">
        <v>13478.92</v>
      </c>
      <c r="AK179" s="150">
        <v>15992.71</v>
      </c>
      <c r="AL179" s="150">
        <v>15992.71</v>
      </c>
      <c r="AM179" s="150">
        <v>19928.150000000001</v>
      </c>
      <c r="AN179" s="150">
        <v>19928.150000000001</v>
      </c>
      <c r="AO179" s="150">
        <v>26413.7</v>
      </c>
      <c r="AP179" s="150">
        <v>26413.7</v>
      </c>
      <c r="AQ179" s="150">
        <v>33021.08</v>
      </c>
      <c r="AR179" s="150">
        <v>33021.08</v>
      </c>
      <c r="AS179" s="150">
        <v>35029.72</v>
      </c>
      <c r="AT179" s="150">
        <v>35029.72</v>
      </c>
      <c r="AU179" s="149">
        <v>6343.98</v>
      </c>
      <c r="AV179" s="149">
        <v>6343.98</v>
      </c>
      <c r="AW179" s="150">
        <v>7754.79</v>
      </c>
      <c r="AX179" s="150">
        <v>7754.79</v>
      </c>
      <c r="AY179" s="150">
        <v>9849.23</v>
      </c>
      <c r="AZ179" s="150">
        <v>9849.23</v>
      </c>
      <c r="BA179" s="150">
        <v>13815.5</v>
      </c>
      <c r="BB179" s="150">
        <v>13815.5</v>
      </c>
      <c r="BC179" s="150">
        <v>14641.77</v>
      </c>
      <c r="BD179" s="150">
        <v>14641.77</v>
      </c>
      <c r="BE179" s="150">
        <v>15396.95</v>
      </c>
      <c r="BF179" s="150">
        <v>15396.95</v>
      </c>
    </row>
    <row r="180" spans="12:58" ht="16.5" thickBot="1" x14ac:dyDescent="0.3">
      <c r="M180">
        <v>13</v>
      </c>
      <c r="N180" s="8" t="s">
        <v>136</v>
      </c>
      <c r="O180" s="161">
        <v>4298.97</v>
      </c>
      <c r="P180" s="149">
        <v>4298.97</v>
      </c>
      <c r="Q180" s="162">
        <v>7096.3</v>
      </c>
      <c r="R180" s="150">
        <v>7096.3</v>
      </c>
      <c r="S180" s="150">
        <v>13478.92</v>
      </c>
      <c r="T180" s="150">
        <v>13478.92</v>
      </c>
      <c r="U180" s="150">
        <v>15992.71</v>
      </c>
      <c r="V180" s="150">
        <v>15992.71</v>
      </c>
      <c r="W180" s="150">
        <v>19928.150000000001</v>
      </c>
      <c r="X180" s="150">
        <v>19928.150000000001</v>
      </c>
      <c r="Y180" s="150">
        <v>26413.7</v>
      </c>
      <c r="Z180" s="150">
        <v>26413.7</v>
      </c>
      <c r="AA180" s="150">
        <v>33021.08</v>
      </c>
      <c r="AB180" s="150">
        <v>33021.08</v>
      </c>
      <c r="AC180" s="150">
        <v>35029.72</v>
      </c>
      <c r="AD180" s="150">
        <v>35029.72</v>
      </c>
      <c r="AE180" s="149">
        <v>4298.97</v>
      </c>
      <c r="AF180" s="149">
        <v>4298.97</v>
      </c>
      <c r="AG180" s="150">
        <v>7096.3</v>
      </c>
      <c r="AH180" s="150">
        <v>7096.3</v>
      </c>
      <c r="AI180" s="150">
        <v>13478.92</v>
      </c>
      <c r="AJ180" s="150">
        <v>13478.92</v>
      </c>
      <c r="AK180" s="150">
        <v>15992.71</v>
      </c>
      <c r="AL180" s="150">
        <v>15992.71</v>
      </c>
      <c r="AM180" s="150">
        <v>19928.150000000001</v>
      </c>
      <c r="AN180" s="150">
        <v>19928.150000000001</v>
      </c>
      <c r="AO180" s="150">
        <v>26413.7</v>
      </c>
      <c r="AP180" s="150">
        <v>26413.7</v>
      </c>
      <c r="AQ180" s="150">
        <v>33021.08</v>
      </c>
      <c r="AR180" s="150">
        <v>33021.08</v>
      </c>
      <c r="AS180" s="150">
        <v>35029.72</v>
      </c>
      <c r="AT180" s="150">
        <v>35029.72</v>
      </c>
      <c r="AU180" s="149">
        <v>6343.98</v>
      </c>
      <c r="AV180" s="149">
        <v>6343.98</v>
      </c>
      <c r="AW180" s="150">
        <v>7754.79</v>
      </c>
      <c r="AX180" s="150">
        <v>7754.79</v>
      </c>
      <c r="AY180" s="150">
        <v>9849.23</v>
      </c>
      <c r="AZ180" s="150">
        <v>9849.23</v>
      </c>
      <c r="BA180" s="150">
        <v>13815.5</v>
      </c>
      <c r="BB180" s="150">
        <v>13815.5</v>
      </c>
      <c r="BC180" s="150">
        <v>14641.77</v>
      </c>
      <c r="BD180" s="150">
        <v>14641.77</v>
      </c>
      <c r="BE180" s="150">
        <v>15396.95</v>
      </c>
      <c r="BF180" s="150">
        <v>15396.95</v>
      </c>
    </row>
    <row r="181" spans="12:58" x14ac:dyDescent="0.25">
      <c r="N181" s="3">
        <v>1</v>
      </c>
      <c r="O181" s="4">
        <v>2</v>
      </c>
      <c r="P181" s="4">
        <v>3</v>
      </c>
      <c r="Q181" s="4">
        <v>4</v>
      </c>
      <c r="R181" s="3">
        <v>5</v>
      </c>
      <c r="S181" s="4">
        <v>6</v>
      </c>
      <c r="T181" s="4">
        <v>7</v>
      </c>
      <c r="U181" s="4">
        <v>8</v>
      </c>
      <c r="V181" s="3">
        <v>9</v>
      </c>
      <c r="W181" s="4">
        <v>10</v>
      </c>
      <c r="X181" s="4">
        <v>11</v>
      </c>
      <c r="Y181" s="4">
        <v>12</v>
      </c>
      <c r="Z181" s="3">
        <v>13</v>
      </c>
      <c r="AA181" s="4">
        <v>14</v>
      </c>
      <c r="AB181" s="4">
        <v>15</v>
      </c>
      <c r="AC181" s="4">
        <v>16</v>
      </c>
      <c r="AD181" s="3">
        <v>17</v>
      </c>
      <c r="AE181" s="4">
        <v>18</v>
      </c>
      <c r="AF181" s="4">
        <v>19</v>
      </c>
      <c r="AG181" s="4">
        <v>20</v>
      </c>
      <c r="AH181" s="3">
        <v>21</v>
      </c>
      <c r="AI181" s="4">
        <v>22</v>
      </c>
      <c r="AJ181" s="4">
        <v>23</v>
      </c>
      <c r="AK181" s="4">
        <v>24</v>
      </c>
      <c r="AL181" s="3">
        <v>25</v>
      </c>
      <c r="AM181" s="4">
        <v>26</v>
      </c>
      <c r="AN181" s="4">
        <v>27</v>
      </c>
      <c r="AO181" s="4">
        <v>28</v>
      </c>
      <c r="AP181" s="3">
        <v>29</v>
      </c>
      <c r="AQ181" s="4">
        <v>30</v>
      </c>
      <c r="AR181" s="4">
        <v>31</v>
      </c>
      <c r="AS181" s="4">
        <v>32</v>
      </c>
      <c r="AT181" s="3">
        <v>33</v>
      </c>
      <c r="AU181" s="4">
        <v>34</v>
      </c>
      <c r="AV181" s="4">
        <v>35</v>
      </c>
      <c r="AW181" s="4">
        <v>36</v>
      </c>
      <c r="AX181" s="3">
        <v>37</v>
      </c>
      <c r="AY181" s="4">
        <v>38</v>
      </c>
      <c r="AZ181" s="4">
        <v>39</v>
      </c>
      <c r="BA181" s="4">
        <v>40</v>
      </c>
      <c r="BB181" s="3">
        <v>41</v>
      </c>
      <c r="BC181" s="4">
        <v>42</v>
      </c>
      <c r="BD181" s="4">
        <v>43</v>
      </c>
      <c r="BE181" s="4">
        <v>44</v>
      </c>
      <c r="BF181" s="3">
        <v>45</v>
      </c>
    </row>
    <row r="182" spans="12:58" x14ac:dyDescent="0.25">
      <c r="N182" s="3"/>
      <c r="O182" s="3"/>
      <c r="P182" s="4"/>
      <c r="Q182" s="4"/>
      <c r="R182" s="4"/>
      <c r="S182" s="3"/>
      <c r="T182" s="3"/>
      <c r="U182" s="4"/>
      <c r="V182" s="3"/>
      <c r="W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2:58" x14ac:dyDescent="0.25">
      <c r="N183" s="3"/>
      <c r="O183" s="3"/>
      <c r="P183" s="4"/>
      <c r="Q183" s="4"/>
      <c r="R183" s="3"/>
      <c r="S183" s="3"/>
      <c r="T183" s="3"/>
      <c r="U183" s="3"/>
      <c r="V183" s="3"/>
      <c r="W183" s="3"/>
    </row>
    <row r="184" spans="12:58" ht="16.5" thickBot="1" x14ac:dyDescent="0.3">
      <c r="N184" s="3"/>
      <c r="Q184" s="4"/>
      <c r="R184" s="3" t="s">
        <v>187</v>
      </c>
      <c r="S184" s="3" t="s">
        <v>188</v>
      </c>
      <c r="T184" s="3"/>
      <c r="U184" s="3"/>
      <c r="V184" s="3"/>
      <c r="W184" s="3"/>
    </row>
    <row r="185" spans="12:58" ht="16.5" thickBot="1" x14ac:dyDescent="0.3">
      <c r="N185" s="3"/>
      <c r="Q185" s="4"/>
      <c r="R185" s="20" t="s">
        <v>54</v>
      </c>
      <c r="S185" s="20" t="s">
        <v>40</v>
      </c>
      <c r="T185" s="3"/>
      <c r="U185" s="3"/>
      <c r="V185" s="3"/>
      <c r="W185" s="3"/>
    </row>
    <row r="186" spans="12:58" ht="16.5" thickBot="1" x14ac:dyDescent="0.3">
      <c r="L186" s="3"/>
      <c r="M186" s="3"/>
      <c r="N186" s="3"/>
      <c r="O186" s="3"/>
      <c r="P186" s="3"/>
      <c r="Q186" s="4"/>
      <c r="R186" s="21" t="s">
        <v>32</v>
      </c>
      <c r="S186" s="21" t="s">
        <v>59</v>
      </c>
      <c r="T186" s="3"/>
      <c r="U186" s="3"/>
      <c r="V186" s="3"/>
      <c r="W186" s="3"/>
    </row>
    <row r="187" spans="12:58" ht="16.5" thickBot="1" x14ac:dyDescent="0.3">
      <c r="L187" s="3"/>
      <c r="M187" s="3"/>
      <c r="N187" s="3"/>
      <c r="O187" s="3"/>
      <c r="P187" s="3"/>
      <c r="Q187" s="4"/>
      <c r="R187" s="21" t="s">
        <v>56</v>
      </c>
      <c r="S187" s="21" t="s">
        <v>60</v>
      </c>
      <c r="T187" s="3"/>
      <c r="U187" s="3"/>
      <c r="V187" s="3"/>
      <c r="W187" s="3"/>
      <c r="Y187" s="3"/>
    </row>
    <row r="188" spans="12:58" ht="16.5" thickBot="1" x14ac:dyDescent="0.3">
      <c r="L188" s="3"/>
      <c r="M188" s="3"/>
      <c r="N188" s="3"/>
      <c r="O188" s="3"/>
      <c r="P188" s="163"/>
      <c r="Q188" s="4"/>
      <c r="R188" s="21" t="s">
        <v>57</v>
      </c>
      <c r="S188" s="21" t="s">
        <v>61</v>
      </c>
      <c r="T188" s="3"/>
    </row>
    <row r="189" spans="12:58" ht="16.5" thickBot="1" x14ac:dyDescent="0.3">
      <c r="L189" s="164"/>
      <c r="M189" s="164"/>
      <c r="N189" s="164"/>
      <c r="O189" s="164"/>
      <c r="P189" s="164"/>
      <c r="Q189" s="4"/>
      <c r="R189" s="21" t="s">
        <v>58</v>
      </c>
      <c r="S189" s="21" t="s">
        <v>44</v>
      </c>
      <c r="T189" s="3"/>
    </row>
    <row r="190" spans="12:58" ht="16.5" thickBot="1" x14ac:dyDescent="0.3">
      <c r="L190" s="164"/>
      <c r="M190" s="164"/>
      <c r="N190" s="164"/>
      <c r="O190" s="164"/>
      <c r="P190" s="164"/>
      <c r="Q190" s="163"/>
      <c r="R190" s="21" t="s">
        <v>36</v>
      </c>
      <c r="S190" s="21" t="s">
        <v>45</v>
      </c>
      <c r="T190" s="3"/>
    </row>
    <row r="191" spans="12:58" ht="16.5" thickBot="1" x14ac:dyDescent="0.3">
      <c r="L191" s="164"/>
      <c r="M191" s="164"/>
      <c r="N191" s="164"/>
      <c r="O191" s="164"/>
      <c r="P191" s="164"/>
      <c r="Q191" s="163"/>
      <c r="R191" s="21" t="s">
        <v>37</v>
      </c>
      <c r="S191" s="3"/>
      <c r="T191" s="3"/>
    </row>
    <row r="192" spans="12:58" ht="16.5" thickBot="1" x14ac:dyDescent="0.3">
      <c r="L192" s="164"/>
      <c r="M192" s="164"/>
      <c r="N192" s="164"/>
      <c r="O192" s="164"/>
      <c r="P192" s="164"/>
      <c r="Q192" s="163"/>
      <c r="R192" s="21" t="s">
        <v>38</v>
      </c>
    </row>
    <row r="193" spans="12:18" x14ac:dyDescent="0.25">
      <c r="L193" s="164"/>
      <c r="M193" s="164"/>
      <c r="N193" s="164"/>
      <c r="O193" s="164"/>
      <c r="P193" s="164"/>
      <c r="Q193" s="163"/>
      <c r="R193" s="3"/>
    </row>
    <row r="194" spans="12:18" x14ac:dyDescent="0.25">
      <c r="L194" s="164"/>
      <c r="M194" s="164"/>
      <c r="N194" s="164"/>
      <c r="O194" s="164"/>
      <c r="P194" s="164"/>
      <c r="Q194" s="163"/>
      <c r="R194" s="3"/>
    </row>
    <row r="195" spans="12:18" ht="16.5" customHeight="1" x14ac:dyDescent="0.25">
      <c r="L195" s="164"/>
      <c r="M195" s="164"/>
      <c r="N195" s="164"/>
      <c r="O195" s="164"/>
      <c r="P195" s="164"/>
      <c r="Q195" s="163"/>
      <c r="R195" s="3"/>
    </row>
    <row r="196" spans="12:18" ht="16.5" customHeight="1" x14ac:dyDescent="0.25">
      <c r="L196" s="164"/>
      <c r="M196" s="164"/>
      <c r="N196" s="164"/>
      <c r="O196" s="164"/>
      <c r="P196" s="164"/>
      <c r="Q196" s="163"/>
    </row>
    <row r="197" spans="12:18" x14ac:dyDescent="0.25">
      <c r="L197" s="164"/>
      <c r="M197" s="164"/>
      <c r="N197" s="164"/>
      <c r="O197" s="164"/>
      <c r="P197" s="164"/>
      <c r="Q197" s="163"/>
    </row>
    <row r="198" spans="12:18" x14ac:dyDescent="0.25">
      <c r="L198" s="164"/>
      <c r="M198" s="164"/>
      <c r="N198" s="164"/>
      <c r="O198" s="164"/>
      <c r="P198" s="164"/>
      <c r="Q198" s="165"/>
    </row>
    <row r="199" spans="12:18" ht="31.5" customHeight="1" x14ac:dyDescent="0.25">
      <c r="L199" s="164"/>
      <c r="M199" s="164"/>
      <c r="N199" s="164"/>
      <c r="O199" s="164"/>
      <c r="P199" s="164"/>
      <c r="Q199" s="163"/>
    </row>
    <row r="200" spans="12:18" x14ac:dyDescent="0.25">
      <c r="L200" s="164"/>
      <c r="M200" s="164"/>
      <c r="N200" s="164"/>
      <c r="O200" s="164"/>
      <c r="P200" s="164"/>
      <c r="Q200" s="163"/>
    </row>
    <row r="201" spans="12:18" x14ac:dyDescent="0.25">
      <c r="L201" s="164"/>
      <c r="M201" s="164"/>
      <c r="N201" s="164"/>
      <c r="O201" s="164"/>
      <c r="P201" s="164"/>
      <c r="Q201" s="163"/>
    </row>
    <row r="202" spans="12:18" x14ac:dyDescent="0.25">
      <c r="L202" s="164"/>
      <c r="M202" s="164"/>
      <c r="N202" s="164"/>
      <c r="O202" s="164"/>
      <c r="P202" s="164"/>
      <c r="Q202" s="163"/>
    </row>
    <row r="203" spans="12:18" x14ac:dyDescent="0.25">
      <c r="L203" s="164"/>
      <c r="M203" s="164"/>
      <c r="N203" s="164"/>
      <c r="O203" s="164"/>
      <c r="P203" s="164"/>
      <c r="Q203" s="163"/>
    </row>
    <row r="204" spans="12:18" x14ac:dyDescent="0.25">
      <c r="L204" s="164"/>
      <c r="M204" s="164"/>
      <c r="N204" s="164"/>
      <c r="O204" s="164"/>
      <c r="P204" s="164"/>
      <c r="Q204" s="163"/>
    </row>
    <row r="205" spans="12:18" x14ac:dyDescent="0.25">
      <c r="L205" s="168"/>
      <c r="M205" s="168"/>
      <c r="N205" s="3"/>
      <c r="O205" s="3"/>
      <c r="P205" s="3"/>
      <c r="Q205" s="163"/>
    </row>
    <row r="206" spans="12:18" x14ac:dyDescent="0.25">
      <c r="L206" s="3"/>
      <c r="M206" s="163"/>
      <c r="N206" s="3"/>
      <c r="O206" s="3"/>
      <c r="P206" s="3"/>
      <c r="Q206" s="163"/>
    </row>
    <row r="207" spans="12:18" x14ac:dyDescent="0.25">
      <c r="L207" s="3"/>
      <c r="M207" s="163"/>
      <c r="N207" s="3"/>
      <c r="O207" s="3"/>
      <c r="P207" s="3"/>
      <c r="Q207" s="3"/>
    </row>
    <row r="208" spans="12:18" x14ac:dyDescent="0.25">
      <c r="L208" s="3"/>
      <c r="M208" s="163"/>
      <c r="N208" s="3"/>
      <c r="O208" s="3"/>
      <c r="P208" s="3"/>
      <c r="Q208" s="3"/>
    </row>
    <row r="209" spans="12:17" x14ac:dyDescent="0.25">
      <c r="L209" s="3"/>
      <c r="M209" s="163"/>
      <c r="N209" s="3"/>
      <c r="O209" s="3"/>
      <c r="P209" s="3"/>
      <c r="Q209" s="3"/>
    </row>
    <row r="210" spans="12:17" x14ac:dyDescent="0.25">
      <c r="L210" s="3"/>
      <c r="M210" s="163"/>
      <c r="N210" s="3"/>
      <c r="O210" s="3"/>
      <c r="P210" s="3"/>
      <c r="Q210" s="3"/>
    </row>
    <row r="211" spans="12:17" x14ac:dyDescent="0.25">
      <c r="L211" s="3"/>
      <c r="M211" s="163"/>
      <c r="N211" s="3"/>
      <c r="O211" s="3"/>
      <c r="P211" s="3"/>
      <c r="Q211" s="3"/>
    </row>
    <row r="212" spans="12:17" x14ac:dyDescent="0.25">
      <c r="L212" s="3"/>
      <c r="M212" s="163"/>
      <c r="N212" s="3"/>
      <c r="O212" s="3"/>
      <c r="P212" s="3"/>
      <c r="Q212" s="3"/>
    </row>
    <row r="213" spans="12:17" x14ac:dyDescent="0.25">
      <c r="L213" s="3"/>
      <c r="M213" s="163"/>
      <c r="N213" s="3"/>
      <c r="O213" s="3"/>
      <c r="P213" s="3"/>
      <c r="Q213" s="3"/>
    </row>
    <row r="214" spans="12:17" x14ac:dyDescent="0.25">
      <c r="L214" s="168"/>
      <c r="M214" s="168"/>
      <c r="N214" s="3"/>
      <c r="O214" s="3"/>
      <c r="P214" s="3"/>
      <c r="Q214" s="3"/>
    </row>
    <row r="215" spans="12:17" x14ac:dyDescent="0.25">
      <c r="L215" s="168"/>
      <c r="M215" s="168"/>
      <c r="N215" s="3"/>
      <c r="O215" s="3"/>
      <c r="P215" s="3"/>
      <c r="Q215" s="3"/>
    </row>
    <row r="216" spans="12:17" ht="16.5" customHeight="1" x14ac:dyDescent="0.25">
      <c r="L216" s="164"/>
      <c r="M216" s="163"/>
      <c r="N216" s="3"/>
      <c r="O216" s="3"/>
      <c r="P216" s="3"/>
      <c r="Q216" s="3"/>
    </row>
    <row r="217" spans="12:17" x14ac:dyDescent="0.25">
      <c r="L217" s="164"/>
      <c r="M217" s="163"/>
      <c r="N217" s="3"/>
      <c r="O217" s="3"/>
      <c r="P217" s="3"/>
      <c r="Q217" s="3"/>
    </row>
    <row r="218" spans="12:17" x14ac:dyDescent="0.25">
      <c r="L218" s="164"/>
      <c r="M218" s="163"/>
      <c r="N218" s="3"/>
      <c r="O218" s="3"/>
      <c r="P218" s="3"/>
      <c r="Q218" s="3"/>
    </row>
    <row r="219" spans="12:17" x14ac:dyDescent="0.25">
      <c r="L219" s="164"/>
      <c r="M219" s="163"/>
      <c r="N219" s="3"/>
      <c r="O219" s="3"/>
      <c r="P219" s="3"/>
      <c r="Q219" s="3"/>
    </row>
    <row r="220" spans="12:17" x14ac:dyDescent="0.25">
      <c r="L220" s="164"/>
      <c r="M220" s="163"/>
      <c r="N220" s="3"/>
      <c r="O220" s="3"/>
      <c r="P220" s="3"/>
      <c r="Q220" s="3"/>
    </row>
    <row r="221" spans="12:17" x14ac:dyDescent="0.25">
      <c r="L221" s="164"/>
      <c r="M221" s="163"/>
      <c r="N221" s="3"/>
      <c r="O221" s="3"/>
      <c r="P221" s="3"/>
      <c r="Q221" s="3"/>
    </row>
    <row r="222" spans="12:17" x14ac:dyDescent="0.25">
      <c r="L222" s="168"/>
      <c r="M222" s="168"/>
      <c r="N222" s="3"/>
      <c r="O222" s="3"/>
      <c r="P222" s="3"/>
      <c r="Q222" s="3"/>
    </row>
    <row r="223" spans="12:17" x14ac:dyDescent="0.25">
      <c r="L223" s="164"/>
      <c r="M223" s="163"/>
      <c r="N223" s="3"/>
      <c r="O223" s="3"/>
      <c r="P223" s="3"/>
      <c r="Q223" s="3"/>
    </row>
    <row r="224" spans="12:17" x14ac:dyDescent="0.25">
      <c r="L224" s="164"/>
      <c r="M224" s="163"/>
      <c r="N224" s="3"/>
      <c r="O224" s="3"/>
      <c r="P224" s="3"/>
      <c r="Q224" s="3"/>
    </row>
    <row r="225" spans="12:17" x14ac:dyDescent="0.25">
      <c r="L225" s="164"/>
      <c r="M225" s="163"/>
      <c r="N225" s="3"/>
      <c r="O225" s="3"/>
      <c r="P225" s="3"/>
      <c r="Q225" s="3"/>
    </row>
    <row r="226" spans="12:17" x14ac:dyDescent="0.25">
      <c r="L226" s="164"/>
      <c r="M226" s="163"/>
      <c r="N226" s="3"/>
      <c r="O226" s="3"/>
      <c r="P226" s="3"/>
      <c r="Q226" s="3"/>
    </row>
    <row r="227" spans="12:17" x14ac:dyDescent="0.25">
      <c r="L227" s="164"/>
      <c r="M227" s="163"/>
      <c r="N227" s="3"/>
      <c r="O227" s="3"/>
      <c r="P227" s="3"/>
      <c r="Q227" s="3"/>
    </row>
    <row r="228" spans="12:17" x14ac:dyDescent="0.25">
      <c r="L228" s="164"/>
      <c r="M228" s="163"/>
      <c r="N228" s="3"/>
      <c r="O228" s="3"/>
      <c r="P228" s="3"/>
      <c r="Q228" s="3"/>
    </row>
    <row r="229" spans="12:17" x14ac:dyDescent="0.25">
      <c r="L229" s="3"/>
      <c r="M229" s="3"/>
      <c r="N229" s="3"/>
      <c r="O229" s="3"/>
      <c r="P229" s="3"/>
      <c r="Q229" s="3"/>
    </row>
    <row r="230" spans="12:17" x14ac:dyDescent="0.25">
      <c r="L230" s="3"/>
      <c r="M230" s="3"/>
      <c r="N230" s="3"/>
      <c r="O230" s="3"/>
      <c r="P230" s="3"/>
      <c r="Q230" s="3"/>
    </row>
    <row r="231" spans="12:17" x14ac:dyDescent="0.25">
      <c r="L231" s="3"/>
      <c r="M231" s="3"/>
      <c r="N231" s="3"/>
      <c r="O231" s="3"/>
      <c r="P231" s="3"/>
      <c r="Q231" s="3"/>
    </row>
    <row r="232" spans="12:17" x14ac:dyDescent="0.25">
      <c r="L232" s="3"/>
      <c r="M232" s="3"/>
      <c r="N232" s="3"/>
      <c r="O232" s="3"/>
      <c r="P232" s="3"/>
      <c r="Q232" s="3"/>
    </row>
    <row r="233" spans="12:17" x14ac:dyDescent="0.25">
      <c r="L233" s="3"/>
      <c r="M233" s="3"/>
      <c r="N233" s="3"/>
      <c r="O233" s="3"/>
      <c r="P233" s="3"/>
      <c r="Q233" s="3"/>
    </row>
    <row r="234" spans="12:17" x14ac:dyDescent="0.25">
      <c r="L234" s="3"/>
      <c r="M234" s="3"/>
      <c r="N234" s="3"/>
      <c r="O234" s="3"/>
      <c r="P234" s="3"/>
      <c r="Q234" s="3"/>
    </row>
    <row r="235" spans="12:17" x14ac:dyDescent="0.25">
      <c r="L235" s="3"/>
      <c r="M235" s="3"/>
      <c r="N235" s="3"/>
      <c r="O235" s="3"/>
      <c r="P235" s="3"/>
      <c r="Q235" s="3"/>
    </row>
    <row r="236" spans="12:17" x14ac:dyDescent="0.25">
      <c r="L236" s="3"/>
      <c r="M236" s="3"/>
      <c r="N236" s="3"/>
      <c r="O236" s="3"/>
      <c r="P236" s="3"/>
      <c r="Q236" s="3"/>
    </row>
  </sheetData>
  <sheetProtection algorithmName="SHA-512" hashValue="UT9fnIUnPveyOzsBW1C9nTGtHEI9aVrvzAslNaY0Cwqt14TlZ+TYnb8IcgG+o1OiT5zwrMarbEdemEkbCyYcBQ==" saltValue="1q2cxqPi5xlZxlQtSaVUCQ==" spinCount="100000" sheet="1" objects="1" scenarios="1" selectLockedCells="1"/>
  <protectedRanges>
    <protectedRange sqref="I46" name="Диапазон14"/>
    <protectedRange sqref="F46" name="Диапазон13"/>
    <protectedRange sqref="D46" name="Диапазон12"/>
    <protectedRange sqref="I45" name="Диапазон11"/>
    <protectedRange sqref="F45" name="Диапазон10"/>
    <protectedRange sqref="D45" name="Диапазон9"/>
    <protectedRange sqref="K12 J45" name="Диапазон4"/>
    <protectedRange sqref="J12 I45:I46" name="Диапазон3"/>
    <protectedRange sqref="G12 F45:F46" name="Диапазон2"/>
    <protectedRange sqref="D12 D45:D46" name="Диапазон1"/>
    <protectedRange sqref="D15" name="Диапазон5"/>
    <protectedRange sqref="G15" name="Диапазон6"/>
    <protectedRange sqref="J15" name="Диапазон7"/>
    <protectedRange sqref="K15" name="Диапазон8"/>
  </protectedRanges>
  <mergeCells count="78">
    <mergeCell ref="P117:Z117"/>
    <mergeCell ref="P100:T100"/>
    <mergeCell ref="C47:I47"/>
    <mergeCell ref="AU165:AZ165"/>
    <mergeCell ref="O165:AD165"/>
    <mergeCell ref="O164:AT164"/>
    <mergeCell ref="P133:T133"/>
    <mergeCell ref="P83:T83"/>
    <mergeCell ref="P148:T148"/>
    <mergeCell ref="P163:T163"/>
    <mergeCell ref="AE165:AT165"/>
    <mergeCell ref="H3:K3"/>
    <mergeCell ref="C5:G5"/>
    <mergeCell ref="P42:S42"/>
    <mergeCell ref="J40:J41"/>
    <mergeCell ref="K40:K41"/>
    <mergeCell ref="E42:F42"/>
    <mergeCell ref="K30:K31"/>
    <mergeCell ref="K24:K25"/>
    <mergeCell ref="C23:F25"/>
    <mergeCell ref="K33:K34"/>
    <mergeCell ref="C4:G4"/>
    <mergeCell ref="C32:F34"/>
    <mergeCell ref="H5:K5"/>
    <mergeCell ref="C6:G6"/>
    <mergeCell ref="C8:G8"/>
    <mergeCell ref="C7:G7"/>
    <mergeCell ref="C1:K2"/>
    <mergeCell ref="P65:S65"/>
    <mergeCell ref="D11:F11"/>
    <mergeCell ref="G11:I11"/>
    <mergeCell ref="D12:F12"/>
    <mergeCell ref="G12:I12"/>
    <mergeCell ref="C9:G9"/>
    <mergeCell ref="C10:G10"/>
    <mergeCell ref="H4:K4"/>
    <mergeCell ref="H6:K6"/>
    <mergeCell ref="H7:K7"/>
    <mergeCell ref="H8:K8"/>
    <mergeCell ref="H9:K9"/>
    <mergeCell ref="C3:G3"/>
    <mergeCell ref="E45:F45"/>
    <mergeCell ref="K43:K45"/>
    <mergeCell ref="C13:K13"/>
    <mergeCell ref="D14:F14"/>
    <mergeCell ref="G14:I14"/>
    <mergeCell ref="D15:F15"/>
    <mergeCell ref="G15:I15"/>
    <mergeCell ref="H10:K10"/>
    <mergeCell ref="AN44:AU44"/>
    <mergeCell ref="AF43:AU43"/>
    <mergeCell ref="P43:AE43"/>
    <mergeCell ref="P44:W44"/>
    <mergeCell ref="X44:AE44"/>
    <mergeCell ref="AF44:AM44"/>
    <mergeCell ref="J43:J44"/>
    <mergeCell ref="K27:K28"/>
    <mergeCell ref="C35:I36"/>
    <mergeCell ref="C37:I38"/>
    <mergeCell ref="E43:F44"/>
    <mergeCell ref="G43:G44"/>
    <mergeCell ref="H43:H44"/>
    <mergeCell ref="I43:I44"/>
    <mergeCell ref="C39:I41"/>
    <mergeCell ref="L215:M215"/>
    <mergeCell ref="L222:M222"/>
    <mergeCell ref="L205:M205"/>
    <mergeCell ref="L214:M214"/>
    <mergeCell ref="C16:K16"/>
    <mergeCell ref="C18:K18"/>
    <mergeCell ref="C26:F28"/>
    <mergeCell ref="C29:G31"/>
    <mergeCell ref="C42:D45"/>
    <mergeCell ref="C50:K54"/>
    <mergeCell ref="D46:E46"/>
    <mergeCell ref="F46:H46"/>
    <mergeCell ref="C48:K49"/>
    <mergeCell ref="C17:H17"/>
  </mergeCells>
  <dataValidations count="35">
    <dataValidation type="list" allowBlank="1" showInputMessage="1" showErrorMessage="1" sqref="M26 V45 AD45 AL45 AT45">
      <formula1>#REF!</formula1>
    </dataValidation>
    <dataValidation type="list" allowBlank="1" showInputMessage="1" showErrorMessage="1" sqref="S8">
      <formula1>полиэтиленового_газопровода</formula1>
    </dataValidation>
    <dataValidation type="list" allowBlank="1" showInputMessage="1" showErrorMessage="1" sqref="T8 G27:G28">
      <formula1>стального_газопровода</formula1>
    </dataValidation>
    <dataValidation type="list" allowBlank="1" showInputMessage="1" showErrorMessage="1" sqref="R10">
      <formula1>INDIRECT(SUBSTITUTE($Q$10," ","_"))</formula1>
    </dataValidation>
    <dataValidation type="list" allowBlank="1" showInputMessage="1" showErrorMessage="1" sqref="T10">
      <formula1>категория_грунта</formula1>
    </dataValidation>
    <dataValidation type="list" allowBlank="1" showInputMessage="1" showErrorMessage="1" sqref="G12:I12">
      <formula1>INDIRECT(SUBSTITUTE($D$12," ","_"))</formula1>
    </dataValidation>
    <dataValidation type="list" allowBlank="1" showInputMessage="1" showErrorMessage="1" sqref="Q10 D12:F12 D15:F15">
      <formula1>$P$31:$Q$31</formula1>
    </dataValidation>
    <dataValidation type="decimal" operator="lessThan" allowBlank="1" showInputMessage="1" showErrorMessage="1" error="не должно превышать 0,6" sqref="H8:K8">
      <formula1>0.7</formula1>
    </dataValidation>
    <dataValidation type="list" allowBlank="1" showInputMessage="1" showErrorMessage="1" sqref="H9:K10">
      <formula1>$P$36:$P$37</formula1>
    </dataValidation>
    <dataValidation type="list" allowBlank="1" showInputMessage="1" showErrorMessage="1" sqref="H3:K3">
      <formula1>$M$29:$N$29</formula1>
    </dataValidation>
    <dataValidation type="list" allowBlank="1" showInputMessage="1" showErrorMessage="1" sqref="G15:I15">
      <formula1>INDIRECT(SUBSTITUTE(#REF!," ","_"))</formula1>
    </dataValidation>
    <dataValidation type="list" allowBlank="1" showInputMessage="1" showErrorMessage="1" sqref="F46:H46">
      <formula1>INDIRECT(SUBSTITUTE($D$46," ","_"))</formula1>
    </dataValidation>
    <dataValidation type="list" allowBlank="1" showInputMessage="1" showErrorMessage="1" sqref="G24:G25">
      <formula1>тип_прокладки</formula1>
    </dataValidation>
    <dataValidation type="list" allowBlank="1" showInputMessage="1" showErrorMessage="1" sqref="I24:I25">
      <formula1>$M$17:$M$19</formula1>
    </dataValidation>
    <dataValidation type="list" allowBlank="1" showInputMessage="1" showErrorMessage="1" sqref="H24:H25">
      <formula1>$M$20:$M$28</formula1>
    </dataValidation>
    <dataValidation type="list" allowBlank="1" showInputMessage="1" showErrorMessage="1" sqref="I27:I28">
      <formula1>$R$32:$R$38</formula1>
    </dataValidation>
    <dataValidation type="list" allowBlank="1" showInputMessage="1" showErrorMessage="1" sqref="I30:I31">
      <formula1>$S$32:$S$38</formula1>
    </dataValidation>
    <dataValidation type="list" allowBlank="1" showInputMessage="1" showErrorMessage="1" sqref="G33:G34 E43:F45">
      <formula1>$Q$26:$Q$28</formula1>
    </dataValidation>
    <dataValidation type="list" allowBlank="1" showInputMessage="1" showErrorMessage="1" sqref="H45">
      <formula1>INDIRECT(IF($E$45=$Q$26,SUBSTITUTE($P$21," ","_"),IF($E$45=$Q$27,SUBSTITUTE($O$25," ","_"),0)))</formula1>
    </dataValidation>
    <dataValidation type="list" allowBlank="1" showInputMessage="1" showErrorMessage="1" sqref="AE12">
      <formula1>_530_мм_и_выше</formula1>
    </dataValidation>
    <dataValidation type="list" allowBlank="1" showInputMessage="1" showErrorMessage="1" sqref="AE13">
      <formula1>$W$13:$AD$13</formula1>
    </dataValidation>
    <dataValidation type="list" allowBlank="1" showInputMessage="1" showErrorMessage="1" sqref="N33">
      <formula1>С1_Полиэтилен</formula1>
    </dataValidation>
    <dataValidation type="list" allowBlank="1" showInputMessage="1" showErrorMessage="1" sqref="O33">
      <formula1>С1_Сталь</formula1>
    </dataValidation>
    <dataValidation type="list" allowBlank="1" showInputMessage="1" showErrorMessage="1" sqref="H4:K4">
      <formula1>$O$48:$O$60</formula1>
    </dataValidation>
    <dataValidation type="list" allowBlank="1" showInputMessage="1" showErrorMessage="1" sqref="S10">
      <formula1>INDIRECT(IF(AND(Q10=Q31,OR(R10=Q32,R10=Q33)),SUBSTITUTE($R$31," ","_"),IF(AND(Q10=Q31,R10=#REF!),SUBSTITUTE($T$31," ","_"),IF(AND(Q10=P31,R10=P32),SUBSTITUTE($S$31," ","_"),IF(AND(Q10=P31,R10=#REF!),SUBSTITUTE($U$31," ","_"),0)))))</formula1>
    </dataValidation>
    <dataValidation type="list" allowBlank="1" showInputMessage="1" showErrorMessage="1" sqref="I33">
      <formula1>INDIRECT(IF($G$33=$Q$26,SUBSTITUTE($U$31," ","_"),IF($G$33=$Q$27,SUBSTITUTE($T$31," ","_"),0)))</formula1>
    </dataValidation>
    <dataValidation type="list" allowBlank="1" showInputMessage="1" showErrorMessage="1" sqref="I34">
      <formula1>INDIRECT(IF($G$34=$Q$26,SUBSTITUTE($U$31," ","_"),IF($G$34=$Q$27,SUBSTITUTE($T$31," ","_"),0)))</formula1>
    </dataValidation>
    <dataValidation type="list" allowBlank="1" showInputMessage="1" showErrorMessage="1" sqref="G43:G44">
      <formula1>INDIRECT(IF($E$43=$Q$26,SUBSTITUTE($N$33," ","_"),(IF($E$43=$Q$27,SUBSTITUTE($O$33," ","_"),0))))</formula1>
    </dataValidation>
    <dataValidation type="list" allowBlank="1" showInputMessage="1" showErrorMessage="1" sqref="G45">
      <formula1>INDIRECT(IF($E$45=$Q$26,SUBSTITUTE($N$33," ","_"),(IF($E$45=$Q$27,SUBSTITUTE($O$33," ","_"),0))))</formula1>
    </dataValidation>
    <dataValidation type="list" allowBlank="1" showInputMessage="1" showErrorMessage="1" sqref="I43:I44">
      <formula1>INDIRECT(IF($E$43=$Q$26,SUBSTITUTE($Y$22:$Y$28," ","_"),(IF($E$43=$Q$27,SUBSTITUTE(до_100_мм," ","_"),0))))</formula1>
    </dataValidation>
    <dataValidation type="list" allowBlank="1" showInputMessage="1" showErrorMessage="1" sqref="I45">
      <formula1>INDIRECT(IF($E$45=$Q$26,SUBSTITUTE($Y$22:$Y$28," ","_"),(IF($E$45=$Q$27,SUBSTITUTE(до_100_мм," ","_"),0))))</formula1>
    </dataValidation>
    <dataValidation type="list" allowBlank="1" showInputMessage="1" showErrorMessage="1" sqref="H43:H44">
      <formula1>INDIRECT(IF($E$43=$Q$26,SUBSTITUTE($P$21," ","_"),IF($E$43=$Q$27,SUBSTITUTE($O$25," ","_"),0)))</formula1>
    </dataValidation>
    <dataValidation type="list" allowBlank="1" showInputMessage="1" showErrorMessage="1" sqref="I46">
      <formula1>INDIRECT(IF($D$46=V40,SUBSTITUTE(R184," ","_"),IF(D46=U40,SUBSTITUTE(S184," ","_"),0)))</formula1>
    </dataValidation>
    <dataValidation type="list" allowBlank="1" showInputMessage="1" showErrorMessage="1" sqref="J12">
      <formula1>INDIRECT(IF(AND(D12=Q31,OR(G12=Q32,G12=Q33)),SUBSTITUTE($R$31," ","_"),IF(AND(D12=Q31,G12=#REF!),SUBSTITUTE($T$31," ","_"),IF(AND(D12=P31,G12=P32),SUBSTITUTE($S$31," ","_"),IF(AND(D12=P31,G12=#REF!),SUBSTITUTE($U$31," ","_"),0)))))</formula1>
    </dataValidation>
    <dataValidation type="list" allowBlank="1" showInputMessage="1" showErrorMessage="1" sqref="J15">
      <formula1>INDIRECT(IF(AND(D15=Q31,OR(G15=Q32,G15=Q33)),SUBSTITUTE($R$31," ","_"),IF(AND(D15=Q31,G15=#REF!),SUBSTITUTE($T$31," ","_"),IF(AND(D15=P31,G15=P32),SUBSTITUTE($S$31," ","_"),IF(AND(D15=P31,G15=#REF!),SUBSTITUTE($U$31," ","_"),0)))))</formula1>
    </dataValidation>
  </dataValidation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Птпз!$P$29:$Q$29</xm:f>
          </x14:formula1>
          <xm:sqref>D45:E46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C1:AK159"/>
  <sheetViews>
    <sheetView tabSelected="1" view="pageBreakPreview" zoomScale="40" zoomScaleNormal="70" zoomScaleSheetLayoutView="40" workbookViewId="0">
      <selection activeCell="J29" sqref="J29:J30"/>
    </sheetView>
  </sheetViews>
  <sheetFormatPr defaultRowHeight="15.75" x14ac:dyDescent="0.25"/>
  <cols>
    <col min="1" max="1" width="3" style="84" customWidth="1"/>
    <col min="2" max="2" width="4" style="84" customWidth="1"/>
    <col min="3" max="3" width="9.75" style="84" customWidth="1"/>
    <col min="4" max="4" width="10.875" style="84" customWidth="1"/>
    <col min="5" max="5" width="28.875" style="84" customWidth="1"/>
    <col min="6" max="7" width="19.75" style="84" customWidth="1"/>
    <col min="8" max="8" width="18.25" style="84" customWidth="1"/>
    <col min="9" max="9" width="22.75" style="84" customWidth="1"/>
    <col min="10" max="10" width="29.25" style="84" customWidth="1"/>
    <col min="11" max="12" width="23.5" style="84" customWidth="1"/>
    <col min="13" max="13" width="19.875" style="84" hidden="1" customWidth="1"/>
    <col min="14" max="14" width="19.25" style="84" hidden="1" customWidth="1"/>
    <col min="15" max="15" width="27.875" style="84" hidden="1" customWidth="1"/>
    <col min="16" max="16" width="29.625" style="84" hidden="1" customWidth="1"/>
    <col min="17" max="17" width="27.125" style="84" hidden="1" customWidth="1"/>
    <col min="18" max="18" width="34.875" style="84" hidden="1" customWidth="1"/>
    <col min="19" max="19" width="28.375" style="84" hidden="1" customWidth="1"/>
    <col min="20" max="20" width="29.875" style="84" hidden="1" customWidth="1"/>
    <col min="21" max="21" width="27.125" style="84" hidden="1" customWidth="1"/>
    <col min="22" max="22" width="26.5" style="84" hidden="1" customWidth="1"/>
    <col min="23" max="23" width="19.625" style="84" hidden="1" customWidth="1"/>
    <col min="24" max="25" width="22.375" style="84" hidden="1" customWidth="1"/>
    <col min="26" max="26" width="26" style="84" hidden="1" customWidth="1"/>
    <col min="27" max="27" width="28.125" style="84" hidden="1" customWidth="1"/>
    <col min="28" max="28" width="18.875" style="84" hidden="1" customWidth="1"/>
    <col min="29" max="29" width="22.25" style="84" hidden="1" customWidth="1"/>
    <col min="30" max="30" width="22.125" style="84" hidden="1" customWidth="1"/>
    <col min="31" max="31" width="16.25" style="84" hidden="1" customWidth="1"/>
    <col min="32" max="32" width="0" style="84" hidden="1" customWidth="1"/>
    <col min="33" max="16384" width="9" style="84"/>
  </cols>
  <sheetData>
    <row r="1" spans="3:37" ht="12.75" customHeight="1" x14ac:dyDescent="0.25">
      <c r="C1" s="272" t="s">
        <v>179</v>
      </c>
      <c r="D1" s="273"/>
      <c r="E1" s="273"/>
      <c r="F1" s="273"/>
      <c r="G1" s="273"/>
      <c r="H1" s="273"/>
      <c r="I1" s="273"/>
      <c r="J1" s="273"/>
      <c r="K1" s="273"/>
      <c r="L1" s="273"/>
    </row>
    <row r="2" spans="3:37" ht="12" customHeight="1" x14ac:dyDescent="0.25">
      <c r="C2" s="274"/>
      <c r="D2" s="275"/>
      <c r="E2" s="275"/>
      <c r="F2" s="275"/>
      <c r="G2" s="275"/>
      <c r="H2" s="275"/>
      <c r="I2" s="275"/>
      <c r="J2" s="275"/>
      <c r="K2" s="275"/>
      <c r="L2" s="275"/>
    </row>
    <row r="3" spans="3:37" ht="21" customHeight="1" x14ac:dyDescent="0.25">
      <c r="C3" s="270" t="s">
        <v>195</v>
      </c>
      <c r="D3" s="270"/>
      <c r="E3" s="270"/>
      <c r="F3" s="270"/>
      <c r="G3" s="270"/>
      <c r="H3" s="229"/>
      <c r="I3" s="229"/>
      <c r="J3" s="229"/>
      <c r="K3" s="229"/>
      <c r="L3" s="229"/>
      <c r="O3" s="84" t="s">
        <v>83</v>
      </c>
    </row>
    <row r="4" spans="3:37" ht="19.5" customHeight="1" x14ac:dyDescent="0.25">
      <c r="C4" s="270" t="s">
        <v>22</v>
      </c>
      <c r="D4" s="270"/>
      <c r="E4" s="270"/>
      <c r="F4" s="270"/>
      <c r="G4" s="270"/>
      <c r="H4" s="271"/>
      <c r="I4" s="271"/>
      <c r="J4" s="271"/>
      <c r="K4" s="271"/>
      <c r="L4" s="271"/>
    </row>
    <row r="5" spans="3:37" ht="19.5" x14ac:dyDescent="0.25">
      <c r="C5" s="270" t="s">
        <v>171</v>
      </c>
      <c r="D5" s="270"/>
      <c r="E5" s="270"/>
      <c r="F5" s="270"/>
      <c r="G5" s="270"/>
      <c r="H5" s="225"/>
      <c r="I5" s="225"/>
      <c r="J5" s="225"/>
      <c r="K5" s="225"/>
      <c r="L5" s="225"/>
      <c r="O5" s="84" t="s">
        <v>125</v>
      </c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</row>
    <row r="6" spans="3:37" ht="19.5" x14ac:dyDescent="0.25">
      <c r="C6" s="270" t="s">
        <v>23</v>
      </c>
      <c r="D6" s="270"/>
      <c r="E6" s="270"/>
      <c r="F6" s="270"/>
      <c r="G6" s="270"/>
      <c r="H6" s="225"/>
      <c r="I6" s="225"/>
      <c r="J6" s="225"/>
      <c r="K6" s="225"/>
      <c r="L6" s="225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</row>
    <row r="7" spans="3:37" ht="19.5" hidden="1" customHeight="1" x14ac:dyDescent="0.25">
      <c r="C7" s="276" t="s">
        <v>87</v>
      </c>
      <c r="D7" s="276"/>
      <c r="E7" s="276"/>
      <c r="F7" s="276"/>
      <c r="G7" s="277"/>
      <c r="H7" s="278"/>
      <c r="I7" s="278"/>
      <c r="J7" s="278"/>
      <c r="K7" s="278"/>
      <c r="L7" s="105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</row>
    <row r="8" spans="3:37" ht="19.5" hidden="1" customHeight="1" x14ac:dyDescent="0.25">
      <c r="C8" s="280" t="s">
        <v>172</v>
      </c>
      <c r="D8" s="281"/>
      <c r="E8" s="281"/>
      <c r="F8" s="281"/>
      <c r="G8" s="281"/>
      <c r="H8" s="281"/>
      <c r="I8" s="281"/>
      <c r="J8" s="281"/>
      <c r="K8" s="282"/>
      <c r="L8" s="52"/>
      <c r="P8" s="107"/>
      <c r="Q8" s="108"/>
      <c r="R8" s="108"/>
      <c r="S8" s="108"/>
      <c r="T8" s="108"/>
      <c r="U8" s="108"/>
      <c r="V8" s="107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</row>
    <row r="9" spans="3:37" ht="24" hidden="1" customHeight="1" x14ac:dyDescent="0.25">
      <c r="C9" s="283" t="s">
        <v>86</v>
      </c>
      <c r="D9" s="284"/>
      <c r="E9" s="284"/>
      <c r="F9" s="285"/>
      <c r="G9" s="279" t="s">
        <v>85</v>
      </c>
      <c r="H9" s="279"/>
      <c r="I9" s="279"/>
      <c r="J9" s="51" t="s">
        <v>84</v>
      </c>
      <c r="K9" s="23" t="s">
        <v>95</v>
      </c>
      <c r="L9" s="53"/>
      <c r="M9" s="109"/>
      <c r="N9" s="110"/>
      <c r="O9" s="110"/>
      <c r="P9" s="110"/>
      <c r="Q9" s="110"/>
      <c r="R9" s="110"/>
      <c r="S9" s="110"/>
      <c r="T9" s="110"/>
      <c r="U9" s="110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</row>
    <row r="10" spans="3:37" ht="18.75" hidden="1" customHeight="1" x14ac:dyDescent="0.25">
      <c r="C10" s="287" t="s">
        <v>177</v>
      </c>
      <c r="D10" s="288"/>
      <c r="E10" s="288"/>
      <c r="F10" s="289"/>
      <c r="G10" s="286" t="s">
        <v>65</v>
      </c>
      <c r="H10" s="286"/>
      <c r="I10" s="286"/>
      <c r="J10" s="24" t="s">
        <v>163</v>
      </c>
      <c r="K10" s="24">
        <v>0.02</v>
      </c>
      <c r="L10" s="54"/>
      <c r="M10" s="109"/>
      <c r="N10" s="111"/>
      <c r="O10" s="111"/>
      <c r="P10" s="111"/>
      <c r="Q10" s="111"/>
      <c r="R10" s="111"/>
      <c r="S10" s="111"/>
      <c r="T10" s="111"/>
      <c r="U10" s="111"/>
      <c r="V10" s="106"/>
      <c r="W10" s="106"/>
      <c r="X10" s="112"/>
      <c r="Y10" s="112"/>
      <c r="Z10" s="112"/>
      <c r="AA10" s="112"/>
      <c r="AB10" s="112"/>
      <c r="AC10" s="112"/>
      <c r="AD10" s="112"/>
      <c r="AE10" s="112"/>
      <c r="AF10" s="106"/>
      <c r="AG10" s="106"/>
      <c r="AH10" s="106"/>
      <c r="AI10" s="106"/>
      <c r="AJ10" s="106"/>
      <c r="AK10" s="106"/>
    </row>
    <row r="11" spans="3:37" ht="22.5" hidden="1" customHeight="1" x14ac:dyDescent="0.25">
      <c r="C11" s="280" t="s">
        <v>173</v>
      </c>
      <c r="D11" s="281"/>
      <c r="E11" s="281"/>
      <c r="F11" s="281"/>
      <c r="G11" s="281"/>
      <c r="H11" s="281"/>
      <c r="I11" s="281"/>
      <c r="J11" s="281"/>
      <c r="K11" s="282"/>
      <c r="L11" s="52"/>
      <c r="N11" s="111"/>
      <c r="O11" s="111"/>
      <c r="P11" s="111"/>
      <c r="Q11" s="111"/>
      <c r="R11" s="113"/>
      <c r="S11" s="111"/>
      <c r="T11" s="111"/>
      <c r="U11" s="111"/>
      <c r="V11" s="106"/>
      <c r="W11" s="114"/>
      <c r="X11" s="114"/>
      <c r="Y11" s="114"/>
      <c r="Z11" s="114"/>
      <c r="AA11" s="114"/>
      <c r="AB11" s="114"/>
      <c r="AC11" s="112"/>
      <c r="AD11" s="112"/>
      <c r="AE11" s="112"/>
      <c r="AF11" s="106"/>
      <c r="AG11" s="106"/>
      <c r="AH11" s="106"/>
      <c r="AI11" s="106"/>
      <c r="AJ11" s="106"/>
      <c r="AK11" s="106"/>
    </row>
    <row r="12" spans="3:37" ht="24" hidden="1" customHeight="1" x14ac:dyDescent="0.25">
      <c r="C12" s="283" t="s">
        <v>86</v>
      </c>
      <c r="D12" s="284"/>
      <c r="E12" s="284"/>
      <c r="F12" s="284"/>
      <c r="G12" s="285"/>
      <c r="H12" s="292" t="s">
        <v>84</v>
      </c>
      <c r="I12" s="293"/>
      <c r="J12" s="294" t="s">
        <v>95</v>
      </c>
      <c r="K12" s="295"/>
      <c r="L12" s="53"/>
      <c r="N12" s="111"/>
      <c r="O12" s="111"/>
      <c r="P12" s="111"/>
      <c r="Q12" s="111"/>
      <c r="R12" s="111"/>
      <c r="S12" s="111"/>
      <c r="T12" s="111"/>
      <c r="U12" s="111"/>
      <c r="V12" s="106"/>
      <c r="W12" s="106"/>
      <c r="X12" s="114"/>
      <c r="Y12" s="115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3:37" ht="18.75" hidden="1" customHeight="1" x14ac:dyDescent="0.25">
      <c r="C13" s="287" t="s">
        <v>46</v>
      </c>
      <c r="D13" s="288"/>
      <c r="E13" s="288"/>
      <c r="F13" s="288"/>
      <c r="G13" s="289"/>
      <c r="H13" s="287" t="s">
        <v>152</v>
      </c>
      <c r="I13" s="289"/>
      <c r="J13" s="296">
        <v>0.01</v>
      </c>
      <c r="K13" s="297"/>
      <c r="L13" s="54"/>
      <c r="N13" s="111"/>
      <c r="O13" s="111"/>
      <c r="P13" s="111"/>
      <c r="Q13" s="111"/>
      <c r="R13" s="111"/>
      <c r="S13" s="111"/>
      <c r="T13" s="111"/>
      <c r="U13" s="111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</row>
    <row r="14" spans="3:37" hidden="1" x14ac:dyDescent="0.25">
      <c r="C14" s="34"/>
      <c r="D14" s="34"/>
      <c r="E14" s="34"/>
      <c r="F14" s="34"/>
      <c r="G14" s="34"/>
      <c r="H14" s="34"/>
      <c r="I14" s="34"/>
      <c r="J14" s="34"/>
      <c r="K14" s="35"/>
      <c r="L14" s="35"/>
      <c r="N14" s="111"/>
      <c r="O14" s="111"/>
      <c r="P14" s="111"/>
      <c r="Q14" s="111"/>
      <c r="R14" s="111"/>
      <c r="S14" s="111"/>
      <c r="T14" s="111"/>
      <c r="U14" s="111"/>
      <c r="V14" s="106"/>
      <c r="W14" s="114"/>
      <c r="X14" s="114"/>
      <c r="Y14" s="106"/>
      <c r="Z14" s="114"/>
      <c r="AA14" s="114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</row>
    <row r="15" spans="3:37" ht="15.75" customHeight="1" x14ac:dyDescent="0.25">
      <c r="C15" s="302" t="s">
        <v>182</v>
      </c>
      <c r="D15" s="302"/>
      <c r="E15" s="302"/>
      <c r="F15" s="302"/>
      <c r="G15" s="302"/>
      <c r="H15" s="302"/>
      <c r="I15" s="302"/>
      <c r="J15" s="302"/>
      <c r="K15" s="302"/>
      <c r="L15" s="50"/>
      <c r="N15" s="116" t="s">
        <v>138</v>
      </c>
      <c r="O15" s="116" t="s">
        <v>140</v>
      </c>
      <c r="P15" s="116" t="s">
        <v>141</v>
      </c>
      <c r="Q15" s="117" t="s">
        <v>147</v>
      </c>
      <c r="R15" s="117" t="s">
        <v>149</v>
      </c>
      <c r="S15" s="117" t="s">
        <v>156</v>
      </c>
      <c r="U15" s="118"/>
      <c r="V15" s="119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</row>
    <row r="16" spans="3:37" ht="15.75" customHeight="1" x14ac:dyDescent="0.25">
      <c r="C16" s="302"/>
      <c r="D16" s="302"/>
      <c r="E16" s="302"/>
      <c r="F16" s="302"/>
      <c r="G16" s="302"/>
      <c r="H16" s="302"/>
      <c r="I16" s="302"/>
      <c r="J16" s="302"/>
      <c r="K16" s="302"/>
      <c r="L16" s="50"/>
      <c r="N16" s="117" t="e">
        <f>VLOOKUP($H$4,O59:P71,2,0)</f>
        <v>#N/A</v>
      </c>
      <c r="O16" s="117" t="str">
        <f>IF(AND(C10=R29,G10=R30,J10=S30),VLOOKUP(H4,O79:Z92,2,0),IF(AND(C10=R29,G10=R30,J10=S31),VLOOKUP(H4,O79:Z92,4,0),IF(AND(C10=R29,G10=R30,J10=S32),VLOOKUP(H4,O79:Z92,6,0),IF(AND(C10=R29,G10=R30,J10=S33),VLOOKUP(H4,O79:Z92,8,0),IF(AND(C10=R29,G10=R31,J10=S30),VLOOKUP(H4,O79:Z92,3,0),IF(AND(C10=R29,G10=R31,J10=S31),VLOOKUP(H4,O79:Z92,5,0),IF(AND(C10=R29,G10=R31,J10=S32),VLOOKUP(H4,O79:Z92,7,0),IF(AND(C10=R29,G10=R31,J10=S33),VLOOKUP(H4,O79:Z92,9,0),IF(AND(C10=Q29,J10=T30),VLOOKUP(H4,O79:Z92,10,0),IF(AND(C10=Q29,J10=T31),VLOOKUP(H4,O79:Z92,11,0),IF(AND(C10=Q29,J10=T32),VLOOKUP(H4,O79:Z92,12,0),"не правильно заданы параметры")))))))))))</f>
        <v>не правильно заданы параметры</v>
      </c>
      <c r="P16" s="117">
        <f>IF(H7=Q34,IF(H6=0,0,VLOOKUP(H4,O95:S108,IF(OR(H6&gt;10,H6=10),2,IF(AND(11&lt;=H6,H6&lt;=20),3,IF(AND(21&lt;=H6,H6&lt;=31),4,IF(AND(32&lt;=H6,H6&lt;=49),5)))))),0)</f>
        <v>0</v>
      </c>
      <c r="Q16" s="120">
        <f>IF(H5=0,0,VLOOKUP(H4,O111:P123,2))</f>
        <v>0</v>
      </c>
      <c r="R16" s="120" t="e">
        <f>IF(H32=Q35,0,VLOOKUP(H4,O128:T140,IF(I32=P127,2,IF(I32=Q127,3,IF(I32=R127,4,IF(I32=S127,5,IF(I32=T127,6))))),0))</f>
        <v>#N/A</v>
      </c>
      <c r="S16" s="120" t="e">
        <f>VLOOKUP(H4,O143:P155,2)</f>
        <v>#N/A</v>
      </c>
      <c r="T16" s="78"/>
      <c r="U16" s="118"/>
      <c r="V16" s="119"/>
      <c r="W16" s="106"/>
      <c r="X16" s="78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</row>
    <row r="17" spans="3:37" ht="19.5" x14ac:dyDescent="0.25">
      <c r="C17" s="302"/>
      <c r="D17" s="302"/>
      <c r="E17" s="302"/>
      <c r="F17" s="302"/>
      <c r="G17" s="302"/>
      <c r="H17" s="302"/>
      <c r="I17" s="302"/>
      <c r="J17" s="302"/>
      <c r="K17" s="302"/>
      <c r="L17" s="50"/>
      <c r="N17" s="88" t="e">
        <f>N16</f>
        <v>#N/A</v>
      </c>
      <c r="O17" s="88" t="str">
        <f>IFERROR(O16*K10*1000,"не правильно заданы параметры")</f>
        <v>не правильно заданы параметры</v>
      </c>
      <c r="P17" s="88">
        <f>P16</f>
        <v>0</v>
      </c>
      <c r="Q17" s="88">
        <f>Q16*H5</f>
        <v>0</v>
      </c>
      <c r="R17" s="88" t="e">
        <f>R16</f>
        <v>#N/A</v>
      </c>
      <c r="S17" s="121" t="str">
        <f>IFERROR(S16,"укажитекорретные параметры")</f>
        <v>укажитекорретные параметры</v>
      </c>
      <c r="U17" s="118"/>
      <c r="V17" s="119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</row>
    <row r="18" spans="3:37" ht="15.75" hidden="1" customHeight="1" x14ac:dyDescent="0.25">
      <c r="C18" s="36"/>
      <c r="D18" s="37"/>
      <c r="E18" s="37"/>
      <c r="F18" s="37"/>
      <c r="G18" s="37"/>
      <c r="H18" s="37"/>
      <c r="I18" s="37"/>
      <c r="J18" s="37"/>
      <c r="K18" s="37"/>
      <c r="L18" s="37"/>
      <c r="S18" s="84" t="s">
        <v>116</v>
      </c>
      <c r="U18" s="118"/>
      <c r="V18" s="119"/>
      <c r="W18" s="106"/>
      <c r="X18" s="122"/>
      <c r="Y18" s="122"/>
      <c r="Z18" s="122"/>
      <c r="AA18" s="122"/>
      <c r="AB18" s="122"/>
      <c r="AC18" s="122"/>
      <c r="AD18" s="106"/>
      <c r="AE18" s="106"/>
      <c r="AF18" s="106"/>
      <c r="AG18" s="106"/>
      <c r="AH18" s="106"/>
      <c r="AI18" s="106"/>
      <c r="AJ18" s="106"/>
      <c r="AK18" s="106"/>
    </row>
    <row r="19" spans="3:37" ht="15.75" hidden="1" customHeight="1" x14ac:dyDescent="0.25">
      <c r="C19" s="38"/>
      <c r="D19" s="37"/>
      <c r="E19" s="37"/>
      <c r="F19" s="37"/>
      <c r="G19" s="37"/>
      <c r="H19" s="37"/>
      <c r="I19" s="37"/>
      <c r="J19" s="37"/>
      <c r="K19" s="37"/>
      <c r="L19" s="37"/>
      <c r="O19" s="84">
        <f>IF(K10=0,0,IF(AND(C10=R29,G10=R30,J10=S30),VLOOKUP($H$4,O79:Z91,2),IF(AND(C10=R29,G10=R30,J10=R77),VLOOKUP($H$4,O79:Z91,4),IF(AND(C10=R29,G10=R30,J10=T77),VLOOKUP($H$4,O79:Z91,6),IF(AND(C10=R29,G10=R30,J10=V77),VLOOKUP($H$4,O79:Z91,8),0)))))</f>
        <v>0</v>
      </c>
      <c r="S19" s="84" t="s">
        <v>92</v>
      </c>
      <c r="U19" s="118"/>
      <c r="V19" s="119"/>
      <c r="W19" s="106"/>
      <c r="X19" s="114"/>
      <c r="Y19" s="114"/>
      <c r="Z19" s="114"/>
      <c r="AA19" s="114"/>
      <c r="AB19" s="114"/>
      <c r="AC19" s="114"/>
      <c r="AD19" s="106"/>
      <c r="AE19" s="106"/>
      <c r="AF19" s="106"/>
      <c r="AG19" s="106"/>
      <c r="AH19" s="106"/>
      <c r="AI19" s="106"/>
      <c r="AJ19" s="106"/>
      <c r="AK19" s="106"/>
    </row>
    <row r="20" spans="3:37" ht="15.75" hidden="1" customHeight="1" x14ac:dyDescent="0.25">
      <c r="C20" s="37"/>
      <c r="D20" s="37"/>
      <c r="E20" s="37"/>
      <c r="F20" s="37"/>
      <c r="G20" s="37"/>
      <c r="H20" s="37"/>
      <c r="I20" s="37"/>
      <c r="J20" s="37"/>
      <c r="K20" s="37"/>
      <c r="L20" s="37"/>
      <c r="S20" s="84" t="s">
        <v>69</v>
      </c>
      <c r="T20" s="84" t="e">
        <f>IF(OR(#REF!=0,#REF!=0,#REF!=0),0,IF(#REF!=R29,VLOOKUP($H$4,#REF!,IF(AND(#REF!=R30,#REF!=#REF!),2,IF(AND(#REF!=R31,#REF!=#REF!),3,0))),0))</f>
        <v>#REF!</v>
      </c>
      <c r="U20" s="118"/>
      <c r="V20" s="119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</row>
    <row r="21" spans="3:37" ht="19.5" customHeight="1" x14ac:dyDescent="0.25">
      <c r="C21" s="279" t="s">
        <v>190</v>
      </c>
      <c r="D21" s="279"/>
      <c r="E21" s="279"/>
      <c r="F21" s="279"/>
      <c r="G21" s="279"/>
      <c r="H21" s="279"/>
      <c r="I21" s="279"/>
      <c r="J21" s="23" t="s">
        <v>191</v>
      </c>
      <c r="K21" s="55" t="s">
        <v>225</v>
      </c>
      <c r="L21" s="55" t="s">
        <v>224</v>
      </c>
      <c r="N21" s="123" t="s">
        <v>178</v>
      </c>
      <c r="O21" s="84">
        <f>IF(AND(C10=R29,G10=R30,J10=S30),VLOOKUP(H4,O79:Z92,2,0),IF(AND(C10=R29,G10=R30,J10=S31),VLOOKUP(H4,O79:Z92,4,0),IF(AND(C10=R29,G10=R30,J10=S32),VLOOKUP(H4,O79:Z92,6,0),IF(AND(C10=R29,G10=R30,J10=S33),VLOOKUP(H4,O79:Z92,8,0),IF(AND(C10=R29,G10=R31,J10=S30),VLOOKUP(H4,O79:Z92,3,0),IF(AND(C10=R29,G10=R31,J10=S31),VLOOKUP(H4,O79:Z92,5,0),IF(AND(C10=R29,G10=R31,J10=S32),VLOOKUP(H4,O79:Z92,7,0),IF(AND(C10=R29,G10=R31,J10=S33),VLOOKUP(H4,O79:Z92,9,0),IF(AND(C10=Q29,J10=T30),VLOOKUP(H4,O79:Z92,10,0),IF(AND(C10=Q29,J10=T31),VLOOKUP(H4,O79:Z92,11,0),IF(AND(C10=Q29,J10=T32),VLOOKUP(H4,O79:Z92,12,0),0)))))))))))</f>
        <v>0</v>
      </c>
      <c r="P21" s="84" t="e">
        <f ca="1">INDIRECT(IF(AND(C13=R29,OR(G13=R30,G13=R31)),SUBSTITUTE($S$29," ","_"),IF(AND(C13=R29,G13=R32),SUBSTITUTE($U$29," ","_"),IF(AND(C13=Q29,G13=Q30),SUBSTITUTE($T$29," ","_"),IF(AND(C13=Q29,G13=Q31),SUBSTITUTE($V$29," ","_"),0)))))</f>
        <v>#REF!</v>
      </c>
      <c r="S21" s="84" t="s">
        <v>70</v>
      </c>
      <c r="T21" s="84" t="e">
        <f>IF(OR(#REF!=0,#REF!=0,#REF!=0),0,IF(#REF!=Q29,VLOOKUP($H$4,#REF!,IF(AND(#REF!=Q30,#REF!=#REF!),2,IF(AND(#REF!=Q30,#REF!=#REF!),3,0)))))</f>
        <v>#REF!</v>
      </c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</row>
    <row r="22" spans="3:37" ht="40.5" customHeight="1" x14ac:dyDescent="0.25">
      <c r="C22" s="241" t="s">
        <v>229</v>
      </c>
      <c r="D22" s="241"/>
      <c r="E22" s="241"/>
      <c r="F22" s="241"/>
      <c r="G22" s="241"/>
      <c r="H22" s="241"/>
      <c r="I22" s="241"/>
      <c r="J22" s="47"/>
      <c r="K22" s="56">
        <f>IFERROR(IF(J22=Q34,N17,0),"укажите корретные параметры")</f>
        <v>0</v>
      </c>
      <c r="L22" s="147">
        <f>K22</f>
        <v>0</v>
      </c>
      <c r="P22" s="84" t="e">
        <f ca="1">INDIRECT(IF(AND(P24=AC40,OR(S24=AC41,S24=AC42)),SUBSTITUTE($S$29," ","_"),IF(AND(P24=AC40,S24=AC43),SUBSTITUTE($U$29," ","_"),IF(AND(P24=AB40,S24=AB41),SUBSTITUTE($T$29," ","_"),IF(AND(P24=AB40,S24=AB42),SUBSTITUTE($V$29," ","_"),0)))))</f>
        <v>#VALUE!</v>
      </c>
      <c r="S22" s="84" t="s">
        <v>82</v>
      </c>
      <c r="T22" s="84" t="e">
        <f>IF(AND(OR(#REF!=0,#REF!=0,#REF!=0),#REF!=Q31),0,IF(AND(OR(#REF!=Q29,#REF!=R29),#REF!=Q31),VLOOKUP($H$4,#REF!,IF(#REF!=#REF!,2,IF(#REF!=#REF!,3,0)))))</f>
        <v>#REF!</v>
      </c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</row>
    <row r="23" spans="3:37" ht="19.5" customHeight="1" x14ac:dyDescent="0.25">
      <c r="C23" s="304" t="s">
        <v>190</v>
      </c>
      <c r="D23" s="304"/>
      <c r="E23" s="304"/>
      <c r="F23" s="23" t="s">
        <v>191</v>
      </c>
      <c r="G23" s="51" t="s">
        <v>86</v>
      </c>
      <c r="H23" s="51" t="s">
        <v>85</v>
      </c>
      <c r="I23" s="51" t="s">
        <v>84</v>
      </c>
      <c r="J23" s="124" t="s">
        <v>207</v>
      </c>
      <c r="K23" s="59" t="s">
        <v>228</v>
      </c>
      <c r="L23" s="59" t="s">
        <v>224</v>
      </c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</row>
    <row r="24" spans="3:37" ht="15.75" customHeight="1" x14ac:dyDescent="0.25">
      <c r="C24" s="241" t="s">
        <v>170</v>
      </c>
      <c r="D24" s="241"/>
      <c r="E24" s="241"/>
      <c r="F24" s="197"/>
      <c r="G24" s="197"/>
      <c r="H24" s="197"/>
      <c r="I24" s="197"/>
      <c r="J24" s="310"/>
      <c r="K24" s="303">
        <f>IFERROR(IF(OR(AND(F24=0,G24=0,H24=0,I24=0),F24=Q35),0,IF(AND(G24=Q29,I24=X78,H24=R31),VLOOKUP(H4,O79:Z92,10,0),IF(AND(G24=Q29,I24=Y78,H24=R31),VLOOKUP(H4,O79:Z92,11,0),IF(AND(G24=Q29,I24=Z78,H24=R31),VLOOKUP(H4,O79:Z92,12,0),IF(AND(G24=R29,H24=P78,I24=P77),VLOOKUP(H4,O79:Z92,2,0),IF(AND(G24=R29,H24=Q78,I24=P77),VLOOKUP(H4,O79:Z92,3,0),IF(AND(G24=R29,H24=R78,I24=R77),VLOOKUP(H4,O79:Z92,4,0),IF(AND(G24=R29,H24=S78,I24=R77),VLOOKUP(H4,O79:Z92,5,0),IF(AND(G24=R29,H24=T78,I24=T77),VLOOKUP(H4,O79:Z92,6,0),IF(AND(G24=R29,H24=U78,I24=T77),VLOOKUP(H4,O79:Z92,7,0),IF(AND(G24=R29,H24=V78,I24=V77),VLOOKUP(H4,O79:Z92,8,0),IF(AND(G24=R29,H24=W78,I24=V77),VLOOKUP(H4,O79:Z92,9,0),"укажите корретные параметры")))))))))))),"укажите корретные параметры")</f>
        <v>0</v>
      </c>
      <c r="L24" s="303">
        <f>IFERROR(K24*J24,"укажите корретные параметры")</f>
        <v>0</v>
      </c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</row>
    <row r="25" spans="3:37" ht="63" customHeight="1" x14ac:dyDescent="0.25">
      <c r="C25" s="241"/>
      <c r="D25" s="241"/>
      <c r="E25" s="241"/>
      <c r="F25" s="197"/>
      <c r="G25" s="197"/>
      <c r="H25" s="197"/>
      <c r="I25" s="197"/>
      <c r="J25" s="310"/>
      <c r="K25" s="303"/>
      <c r="L25" s="303"/>
    </row>
    <row r="26" spans="3:37" ht="19.5" customHeight="1" x14ac:dyDescent="0.25">
      <c r="C26" s="283" t="s">
        <v>190</v>
      </c>
      <c r="D26" s="284"/>
      <c r="E26" s="284"/>
      <c r="F26" s="284"/>
      <c r="G26" s="284"/>
      <c r="H26" s="285"/>
      <c r="I26" s="23" t="s">
        <v>191</v>
      </c>
      <c r="J26" s="158" t="s">
        <v>238</v>
      </c>
      <c r="K26" s="59" t="s">
        <v>225</v>
      </c>
      <c r="L26" s="59" t="s">
        <v>224</v>
      </c>
      <c r="N26" s="84" t="s">
        <v>193</v>
      </c>
    </row>
    <row r="27" spans="3:37" ht="39.75" customHeight="1" x14ac:dyDescent="0.25">
      <c r="C27" s="298" t="s">
        <v>158</v>
      </c>
      <c r="D27" s="299"/>
      <c r="E27" s="299"/>
      <c r="F27" s="299"/>
      <c r="G27" s="299"/>
      <c r="H27" s="300"/>
      <c r="I27" s="104"/>
      <c r="J27" s="157"/>
      <c r="K27" s="148">
        <f>IFERROR(IF(I27=Q35,0,IF(J27=0,0,VLOOKUP(H4,O95:S108,IF(J27=P94,2,IF(J27=Q94,3,IF(J27=R94,4,IF(J27=S94,5))))))),"укажите корретные параметры")</f>
        <v>0</v>
      </c>
      <c r="L27" s="148">
        <f>K27</f>
        <v>0</v>
      </c>
      <c r="N27" s="84" t="s">
        <v>194</v>
      </c>
    </row>
    <row r="28" spans="3:37" ht="19.5" customHeight="1" x14ac:dyDescent="0.25">
      <c r="C28" s="279" t="s">
        <v>190</v>
      </c>
      <c r="D28" s="279"/>
      <c r="E28" s="279"/>
      <c r="F28" s="279"/>
      <c r="G28" s="279"/>
      <c r="H28" s="279"/>
      <c r="I28" s="279"/>
      <c r="J28" s="23" t="s">
        <v>191</v>
      </c>
      <c r="K28" s="59" t="s">
        <v>225</v>
      </c>
      <c r="L28" s="59" t="s">
        <v>224</v>
      </c>
      <c r="N28" s="125" t="s">
        <v>128</v>
      </c>
      <c r="O28" s="109" t="s">
        <v>126</v>
      </c>
    </row>
    <row r="29" spans="3:37" ht="15.75" customHeight="1" thickBot="1" x14ac:dyDescent="0.3">
      <c r="C29" s="309" t="s">
        <v>159</v>
      </c>
      <c r="D29" s="309"/>
      <c r="E29" s="309"/>
      <c r="F29" s="309"/>
      <c r="G29" s="309"/>
      <c r="H29" s="309"/>
      <c r="I29" s="309"/>
      <c r="J29" s="291" t="s">
        <v>16</v>
      </c>
      <c r="K29" s="305">
        <f>IFERROR(IF(J29=Q34,Q16,0),"укажите корретные параметры")</f>
        <v>0</v>
      </c>
      <c r="L29" s="305">
        <f>IFERROR(K29*H5,"укажите корретные параметры")</f>
        <v>0</v>
      </c>
      <c r="N29" s="125" t="s">
        <v>129</v>
      </c>
      <c r="O29" s="109" t="s">
        <v>126</v>
      </c>
      <c r="Q29" s="73" t="s">
        <v>177</v>
      </c>
      <c r="R29" s="73" t="s">
        <v>176</v>
      </c>
      <c r="S29" s="73" t="s">
        <v>174</v>
      </c>
      <c r="T29" s="73" t="s">
        <v>175</v>
      </c>
      <c r="U29" s="84" t="s">
        <v>169</v>
      </c>
    </row>
    <row r="30" spans="3:37" ht="24.75" customHeight="1" thickBot="1" x14ac:dyDescent="0.3">
      <c r="C30" s="309"/>
      <c r="D30" s="309"/>
      <c r="E30" s="309"/>
      <c r="F30" s="309"/>
      <c r="G30" s="309"/>
      <c r="H30" s="309"/>
      <c r="I30" s="309"/>
      <c r="J30" s="291"/>
      <c r="K30" s="306"/>
      <c r="L30" s="306"/>
      <c r="M30" s="84" t="e">
        <f ca="1">INDIRECT(IF($G$24=$Q$29,SUBSTITUTE($T$29," ","_"),(IF($G$24=$R$29,SUBSTITUTE($S$29," ","_"),0))))</f>
        <v>#REF!</v>
      </c>
      <c r="Q30" s="73" t="s">
        <v>65</v>
      </c>
      <c r="R30" s="73" t="s">
        <v>64</v>
      </c>
      <c r="S30" s="126" t="s">
        <v>162</v>
      </c>
      <c r="T30" s="126" t="s">
        <v>166</v>
      </c>
      <c r="U30" s="126" t="s">
        <v>151</v>
      </c>
      <c r="V30" s="83"/>
      <c r="W30" s="73"/>
    </row>
    <row r="31" spans="3:37" ht="20.25" customHeight="1" thickBot="1" x14ac:dyDescent="0.3">
      <c r="C31" s="283" t="s">
        <v>190</v>
      </c>
      <c r="D31" s="284"/>
      <c r="E31" s="284"/>
      <c r="F31" s="284"/>
      <c r="G31" s="285"/>
      <c r="H31" s="23" t="s">
        <v>191</v>
      </c>
      <c r="I31" s="51" t="s">
        <v>84</v>
      </c>
      <c r="J31" s="124" t="s">
        <v>207</v>
      </c>
      <c r="K31" s="59" t="s">
        <v>228</v>
      </c>
      <c r="L31" s="59" t="s">
        <v>224</v>
      </c>
      <c r="M31" s="84" t="str">
        <f>IF(AND(G24=Q29,I24=X78),VLOOKUP(H4,O79:Z92,10,0),IF(AND(G24=Q29,I24=Y78),VLOOKUP(H4,O79:Z92,11,0),IF(AND(G24=Q29,I24=Z78),VLOOKUP(H4,O79:Z92,12,0),IF(AND(G24=R29,H24=P78,I24=P77),VLOOKUP(H4,O79:Z92,2,0),IF(AND(G24=R29,H24=Q78,I24=P77),VLOOKUP(H4,O79:Z92,3,0),IF(AND(G24=R29,H24=R78,I24=R77),VLOOKUP(H4,O79:Z92,4,0),IF(AND(G24=R29,H24=S78,I24=R77),VLOOKUP(H4,O79:Z92,5,0),IF(AND(G24=R29,H24=T78,I24=T77),VLOOKUP(H4,O79:Z92,6,0),IF(AND(G24=R29,H24=U78,I24=T77),VLOOKUP(H4,O79:Z92,7,0),IF(AND(G24=R29,H24=V78,I24=V77),VLOOKUP(H4,O79:Z92,8,0),IF(AND(G24=R29,H24=W78,I24=V77),VLOOKUP(H4,O79:Z92,9,0),"не правильно заданы параметры")))))))))))</f>
        <v>не правильно заданы параметры</v>
      </c>
      <c r="Q31" s="73"/>
      <c r="R31" s="73" t="s">
        <v>65</v>
      </c>
      <c r="S31" s="127" t="s">
        <v>163</v>
      </c>
      <c r="T31" s="127" t="s">
        <v>167</v>
      </c>
      <c r="U31" s="127" t="s">
        <v>152</v>
      </c>
      <c r="V31" s="83"/>
    </row>
    <row r="32" spans="3:37" ht="15.75" customHeight="1" thickBot="1" x14ac:dyDescent="0.3">
      <c r="C32" s="311" t="s">
        <v>161</v>
      </c>
      <c r="D32" s="312"/>
      <c r="E32" s="312"/>
      <c r="F32" s="312"/>
      <c r="G32" s="313"/>
      <c r="H32" s="291"/>
      <c r="I32" s="291"/>
      <c r="J32" s="307"/>
      <c r="K32" s="305">
        <f>IFERROR(IF(AND(H32=0,I32=0,J32=0),0,IF(H32=Q35,0,VLOOKUP(H4,O128:T140,IF(I32=P127,2,IF(I32=Q127,3,IF(I32=R127,4,IF(I32=S127,5,IF(I32=T127,6)))))))),"укажитекорретные параметры")</f>
        <v>0</v>
      </c>
      <c r="L32" s="305">
        <f>IFERROR(K32*J32,"укажитекорретные параметры")</f>
        <v>0</v>
      </c>
      <c r="Q32" s="84" t="s">
        <v>226</v>
      </c>
      <c r="R32" s="73" t="s">
        <v>227</v>
      </c>
      <c r="S32" s="127" t="s">
        <v>164</v>
      </c>
      <c r="T32" s="127" t="s">
        <v>168</v>
      </c>
      <c r="U32" s="127" t="s">
        <v>153</v>
      </c>
    </row>
    <row r="33" spans="3:29" ht="31.5" customHeight="1" thickBot="1" x14ac:dyDescent="0.3">
      <c r="C33" s="314"/>
      <c r="D33" s="315"/>
      <c r="E33" s="315"/>
      <c r="F33" s="315"/>
      <c r="G33" s="316"/>
      <c r="H33" s="291"/>
      <c r="I33" s="291"/>
      <c r="J33" s="308"/>
      <c r="K33" s="306"/>
      <c r="L33" s="306"/>
      <c r="Q33" s="73" t="s">
        <v>65</v>
      </c>
      <c r="R33" s="73" t="s">
        <v>64</v>
      </c>
      <c r="S33" s="127" t="s">
        <v>165</v>
      </c>
      <c r="T33" s="73"/>
      <c r="U33" s="127" t="s">
        <v>154</v>
      </c>
    </row>
    <row r="34" spans="3:29" ht="20.25" customHeight="1" thickBot="1" x14ac:dyDescent="0.3">
      <c r="C34" s="279" t="s">
        <v>190</v>
      </c>
      <c r="D34" s="279"/>
      <c r="E34" s="279"/>
      <c r="F34" s="279"/>
      <c r="G34" s="279"/>
      <c r="H34" s="279"/>
      <c r="I34" s="279"/>
      <c r="J34" s="23" t="s">
        <v>191</v>
      </c>
      <c r="K34" s="59" t="s">
        <v>225</v>
      </c>
      <c r="L34" s="59" t="s">
        <v>224</v>
      </c>
      <c r="Q34" s="73" t="s">
        <v>16</v>
      </c>
      <c r="R34" s="73" t="s">
        <v>65</v>
      </c>
      <c r="S34" s="73"/>
      <c r="T34" s="73"/>
      <c r="U34" s="127" t="s">
        <v>155</v>
      </c>
    </row>
    <row r="35" spans="3:29" ht="29.25" customHeight="1" x14ac:dyDescent="0.25">
      <c r="C35" s="311" t="s">
        <v>160</v>
      </c>
      <c r="D35" s="312"/>
      <c r="E35" s="312"/>
      <c r="F35" s="312"/>
      <c r="G35" s="312"/>
      <c r="H35" s="312"/>
      <c r="I35" s="313"/>
      <c r="J35" s="291"/>
      <c r="K35" s="305">
        <f>IF(J35=Q34,S17,0)</f>
        <v>0</v>
      </c>
      <c r="L35" s="305">
        <f>K35</f>
        <v>0</v>
      </c>
      <c r="P35" s="73"/>
      <c r="Q35" s="73" t="s">
        <v>17</v>
      </c>
      <c r="S35" s="73"/>
      <c r="T35" s="73"/>
    </row>
    <row r="36" spans="3:29" ht="13.5" customHeight="1" x14ac:dyDescent="0.25">
      <c r="C36" s="314"/>
      <c r="D36" s="315"/>
      <c r="E36" s="315"/>
      <c r="F36" s="315"/>
      <c r="G36" s="315"/>
      <c r="H36" s="315"/>
      <c r="I36" s="316"/>
      <c r="J36" s="291"/>
      <c r="K36" s="306"/>
      <c r="L36" s="306"/>
      <c r="R36" s="84" t="e">
        <f ca="1">INDIRECT(IF(AND(C10=R29,OR(G10=R30,G10=R31)),SUBSTITUTE($S$29," ","_"),IF(AND(C10=R29,G10=R32),SUBSTITUTE($T$29," ","_"),IF(AND(C10=Q29,G10=Q30),SUBSTITUTE($T$29," ","_"),0))))</f>
        <v>#VALUE!</v>
      </c>
    </row>
    <row r="37" spans="3:29" ht="15.75" hidden="1" customHeight="1" x14ac:dyDescent="0.25">
      <c r="C37" s="39"/>
      <c r="D37" s="39"/>
      <c r="E37" s="39"/>
      <c r="F37" s="39"/>
      <c r="G37" s="39"/>
      <c r="H37" s="39"/>
      <c r="I37" s="39"/>
      <c r="K37" s="40"/>
      <c r="L37" s="39"/>
    </row>
    <row r="38" spans="3:29" ht="15.75" hidden="1" customHeight="1" x14ac:dyDescent="0.25">
      <c r="C38" s="41"/>
      <c r="D38" s="41"/>
      <c r="E38" s="41"/>
      <c r="F38" s="41"/>
      <c r="G38" s="41"/>
      <c r="H38" s="41"/>
      <c r="I38" s="41"/>
      <c r="K38" s="42"/>
      <c r="L38" s="42"/>
      <c r="M38" s="107"/>
      <c r="O38" s="107"/>
      <c r="P38" s="107"/>
      <c r="Q38" s="107"/>
      <c r="R38" s="107"/>
      <c r="S38" s="107"/>
      <c r="T38" s="107"/>
      <c r="U38" s="107"/>
      <c r="V38" s="106"/>
      <c r="W38" s="106"/>
      <c r="X38" s="106"/>
      <c r="Y38" s="106"/>
      <c r="Z38" s="106"/>
      <c r="AA38" s="106"/>
      <c r="AB38" s="106"/>
      <c r="AC38" s="106"/>
    </row>
    <row r="39" spans="3:29" ht="15.75" hidden="1" customHeight="1" x14ac:dyDescent="0.25">
      <c r="C39" s="41"/>
      <c r="D39" s="41"/>
      <c r="E39" s="41"/>
      <c r="F39" s="41"/>
      <c r="G39" s="41"/>
      <c r="H39" s="41"/>
      <c r="I39" s="41"/>
      <c r="K39" s="42"/>
      <c r="L39" s="42"/>
      <c r="M39" s="107"/>
      <c r="O39" s="107"/>
      <c r="P39" s="107"/>
      <c r="Q39" s="107"/>
      <c r="R39" s="107"/>
      <c r="S39" s="107"/>
      <c r="T39" s="107"/>
      <c r="U39" s="107"/>
      <c r="V39" s="106"/>
      <c r="W39" s="106"/>
      <c r="X39" s="106"/>
      <c r="Y39" s="106"/>
      <c r="Z39" s="106"/>
      <c r="AA39" s="106"/>
      <c r="AB39" s="106"/>
      <c r="AC39" s="106"/>
    </row>
    <row r="40" spans="3:29" ht="15.75" hidden="1" customHeight="1" x14ac:dyDescent="0.25">
      <c r="C40" s="22"/>
      <c r="D40" s="22"/>
      <c r="E40" s="22"/>
      <c r="F40" s="22"/>
      <c r="G40" s="22"/>
      <c r="H40" s="22"/>
      <c r="I40" s="22"/>
      <c r="K40" s="43"/>
      <c r="L40" s="22"/>
      <c r="M40" s="107"/>
      <c r="O40" s="107"/>
      <c r="P40" s="110"/>
      <c r="Q40" s="301"/>
      <c r="R40" s="301"/>
      <c r="S40" s="301"/>
      <c r="T40" s="301"/>
      <c r="U40" s="107"/>
      <c r="V40" s="106"/>
      <c r="W40" s="106"/>
      <c r="X40" s="106"/>
      <c r="Y40" s="106"/>
      <c r="Z40" s="106"/>
      <c r="AA40" s="106"/>
      <c r="AB40" s="106"/>
      <c r="AC40" s="106"/>
    </row>
    <row r="41" spans="3:29" ht="15.75" hidden="1" customHeight="1" x14ac:dyDescent="0.25">
      <c r="C41" s="44"/>
      <c r="D41" s="44"/>
      <c r="E41" s="44"/>
      <c r="F41" s="44"/>
      <c r="G41" s="44"/>
      <c r="H41" s="44"/>
      <c r="I41" s="44"/>
      <c r="K41" s="43"/>
      <c r="L41" s="22"/>
      <c r="M41" s="107"/>
      <c r="O41" s="107"/>
      <c r="P41" s="107"/>
      <c r="Q41" s="301"/>
      <c r="R41" s="301"/>
      <c r="S41" s="301"/>
      <c r="T41" s="301"/>
      <c r="U41" s="128"/>
      <c r="V41" s="106"/>
      <c r="W41" s="106"/>
      <c r="X41" s="106"/>
      <c r="Y41" s="106"/>
      <c r="Z41" s="106"/>
      <c r="AA41" s="106"/>
      <c r="AB41" s="106"/>
      <c r="AC41" s="106"/>
    </row>
    <row r="42" spans="3:29" x14ac:dyDescent="0.25">
      <c r="C42" s="35"/>
      <c r="D42" s="35"/>
      <c r="E42" s="35"/>
      <c r="F42" s="35"/>
      <c r="G42" s="35"/>
      <c r="H42" s="35"/>
      <c r="I42" s="35"/>
      <c r="K42" s="40"/>
      <c r="L42" s="39"/>
      <c r="O42" s="107"/>
      <c r="P42" s="107"/>
      <c r="Q42" s="110"/>
      <c r="R42" s="110"/>
      <c r="S42" s="110"/>
      <c r="T42" s="110"/>
      <c r="U42" s="129"/>
      <c r="V42" s="91"/>
      <c r="W42" s="106"/>
      <c r="X42" s="106"/>
      <c r="Y42" s="106"/>
      <c r="Z42" s="106"/>
      <c r="AA42" s="106"/>
      <c r="AB42" s="106"/>
      <c r="AC42" s="106"/>
    </row>
    <row r="43" spans="3:29" ht="73.5" customHeight="1" x14ac:dyDescent="0.3">
      <c r="C43" s="265" t="s">
        <v>123</v>
      </c>
      <c r="D43" s="266"/>
      <c r="E43" s="266"/>
      <c r="F43" s="266"/>
      <c r="G43" s="266"/>
      <c r="H43" s="266"/>
      <c r="I43" s="266"/>
      <c r="J43" s="267"/>
      <c r="K43" s="102">
        <f>IFERROR(L22+L24+L27+L29+L32+L35,"не правильно выбраны параметры")</f>
        <v>0</v>
      </c>
      <c r="L43" s="103" t="s">
        <v>127</v>
      </c>
      <c r="N43" s="130" t="e">
        <f>IF(AND(H3=N26,H6&lt;=5,#REF!&lt;0.3,#REF!&lt;200,H7=Q35,G10&lt;&gt;Q31,G13&lt;&gt;Q31),N28,IF(AND(H3=N27,H6&lt;=15,#REF!&lt;0.3,#REF!&lt;200,H7=Q35,G10&lt;&gt;Q31,G13&lt;&gt;Q31),N29,IFERROR(SUM(K22:K41),"не верно выбраны параметры")))</f>
        <v>#REF!</v>
      </c>
      <c r="O43" s="107"/>
      <c r="P43" s="131"/>
      <c r="Q43" s="132"/>
      <c r="R43" s="132"/>
      <c r="S43" s="132"/>
      <c r="T43" s="132"/>
      <c r="U43" s="107"/>
      <c r="V43" s="106"/>
      <c r="W43" s="90"/>
      <c r="X43" s="95"/>
      <c r="Y43" s="96"/>
      <c r="Z43" s="96"/>
      <c r="AA43" s="106"/>
      <c r="AB43" s="106"/>
      <c r="AC43" s="106"/>
    </row>
    <row r="44" spans="3:29" ht="24.75" customHeight="1" x14ac:dyDescent="0.25">
      <c r="C44" s="290" t="s">
        <v>196</v>
      </c>
      <c r="D44" s="290"/>
      <c r="E44" s="290"/>
      <c r="F44" s="290"/>
      <c r="G44" s="290"/>
      <c r="H44" s="290"/>
      <c r="I44" s="290"/>
      <c r="J44" s="290"/>
      <c r="K44" s="290"/>
      <c r="L44" s="133"/>
      <c r="O44" s="107"/>
      <c r="P44" s="131"/>
      <c r="Q44" s="132" t="s">
        <v>238</v>
      </c>
      <c r="R44" s="132"/>
      <c r="S44" s="132"/>
      <c r="T44" s="132"/>
      <c r="U44" s="107"/>
      <c r="V44" s="106"/>
      <c r="W44" s="90"/>
      <c r="X44" s="95"/>
      <c r="Y44" s="96"/>
      <c r="Z44" s="96"/>
      <c r="AA44" s="106"/>
      <c r="AB44" s="106"/>
      <c r="AC44" s="106"/>
    </row>
    <row r="45" spans="3:29" ht="19.5" x14ac:dyDescent="0.25">
      <c r="C45" s="290"/>
      <c r="D45" s="290"/>
      <c r="E45" s="290"/>
      <c r="F45" s="290"/>
      <c r="G45" s="290"/>
      <c r="H45" s="290"/>
      <c r="I45" s="290"/>
      <c r="J45" s="290"/>
      <c r="K45" s="290"/>
      <c r="L45" s="133"/>
      <c r="O45" s="107"/>
      <c r="P45" s="131"/>
      <c r="Q45" s="138" t="s">
        <v>143</v>
      </c>
      <c r="R45" s="111"/>
      <c r="S45" s="111"/>
      <c r="T45" s="111"/>
      <c r="U45" s="107"/>
      <c r="V45" s="106"/>
      <c r="W45" s="90"/>
      <c r="X45" s="95"/>
      <c r="Y45" s="96"/>
      <c r="Z45" s="96"/>
      <c r="AA45" s="106"/>
      <c r="AB45" s="106"/>
      <c r="AC45" s="106"/>
    </row>
    <row r="46" spans="3:29" ht="19.5" x14ac:dyDescent="0.25">
      <c r="C46" s="290"/>
      <c r="D46" s="290"/>
      <c r="E46" s="290"/>
      <c r="F46" s="290"/>
      <c r="G46" s="290"/>
      <c r="H46" s="290"/>
      <c r="I46" s="290"/>
      <c r="J46" s="290"/>
      <c r="K46" s="290"/>
      <c r="L46" s="133"/>
      <c r="O46" s="107"/>
      <c r="P46" s="131"/>
      <c r="Q46" s="138" t="s">
        <v>144</v>
      </c>
      <c r="R46" s="111"/>
      <c r="S46" s="111"/>
      <c r="T46" s="111"/>
      <c r="U46" s="107"/>
      <c r="V46" s="106"/>
      <c r="W46" s="90"/>
      <c r="X46" s="95"/>
      <c r="Y46" s="96"/>
      <c r="Z46" s="96"/>
      <c r="AA46" s="106"/>
      <c r="AB46" s="106"/>
      <c r="AC46" s="106"/>
    </row>
    <row r="47" spans="3:29" ht="19.5" x14ac:dyDescent="0.25">
      <c r="C47" s="290"/>
      <c r="D47" s="290"/>
      <c r="E47" s="290"/>
      <c r="F47" s="290"/>
      <c r="G47" s="290"/>
      <c r="H47" s="290"/>
      <c r="I47" s="290"/>
      <c r="J47" s="290"/>
      <c r="K47" s="290"/>
      <c r="L47" s="133"/>
      <c r="O47" s="107"/>
      <c r="P47" s="131"/>
      <c r="Q47" s="138" t="s">
        <v>145</v>
      </c>
      <c r="R47" s="111"/>
      <c r="S47" s="111"/>
      <c r="T47" s="111"/>
      <c r="U47" s="107"/>
      <c r="V47" s="106"/>
      <c r="W47" s="90"/>
      <c r="X47" s="95"/>
      <c r="Y47" s="96"/>
      <c r="Z47" s="96"/>
      <c r="AA47" s="106"/>
      <c r="AB47" s="106"/>
      <c r="AC47" s="106"/>
    </row>
    <row r="48" spans="3:29" ht="19.5" x14ac:dyDescent="0.25">
      <c r="C48" s="290"/>
      <c r="D48" s="290"/>
      <c r="E48" s="290"/>
      <c r="F48" s="290"/>
      <c r="G48" s="290"/>
      <c r="H48" s="290"/>
      <c r="I48" s="290"/>
      <c r="J48" s="290"/>
      <c r="K48" s="290"/>
      <c r="L48" s="133"/>
      <c r="O48" s="107"/>
      <c r="P48" s="131"/>
      <c r="Q48" s="138" t="s">
        <v>146</v>
      </c>
      <c r="R48" s="111"/>
      <c r="S48" s="111"/>
      <c r="T48" s="111"/>
      <c r="U48" s="107"/>
      <c r="V48" s="106"/>
      <c r="W48" s="90"/>
      <c r="X48" s="95"/>
      <c r="Y48" s="96"/>
      <c r="Z48" s="96"/>
      <c r="AA48" s="106"/>
      <c r="AB48" s="106"/>
      <c r="AC48" s="106"/>
    </row>
    <row r="49" spans="8:29" x14ac:dyDescent="0.25">
      <c r="O49" s="107"/>
      <c r="P49" s="131"/>
      <c r="Q49" s="111"/>
      <c r="R49" s="111"/>
      <c r="S49" s="111"/>
      <c r="T49" s="111"/>
      <c r="U49" s="107"/>
      <c r="V49" s="106"/>
      <c r="W49" s="106"/>
      <c r="X49" s="106"/>
      <c r="Y49" s="106"/>
      <c r="Z49" s="106"/>
      <c r="AA49" s="106"/>
      <c r="AB49" s="106"/>
      <c r="AC49" s="106"/>
    </row>
    <row r="50" spans="8:29" x14ac:dyDescent="0.25">
      <c r="O50" s="107"/>
      <c r="P50" s="131"/>
      <c r="Q50" s="111"/>
      <c r="R50" s="111"/>
      <c r="S50" s="111"/>
      <c r="T50" s="111"/>
      <c r="U50" s="107"/>
      <c r="V50" s="106"/>
      <c r="W50" s="98"/>
      <c r="X50" s="269"/>
      <c r="Y50" s="269"/>
      <c r="Z50" s="269"/>
      <c r="AA50" s="269"/>
      <c r="AB50" s="269"/>
      <c r="AC50" s="269"/>
    </row>
    <row r="51" spans="8:29" x14ac:dyDescent="0.25">
      <c r="O51" s="107"/>
      <c r="P51" s="131"/>
      <c r="Q51" s="111"/>
      <c r="R51" s="111"/>
      <c r="S51" s="111"/>
      <c r="T51" s="111"/>
      <c r="U51" s="107"/>
      <c r="V51" s="106"/>
      <c r="W51" s="106"/>
      <c r="X51" s="106"/>
      <c r="Y51" s="106"/>
      <c r="Z51" s="106"/>
      <c r="AA51" s="106"/>
      <c r="AB51" s="106"/>
      <c r="AC51" s="106"/>
    </row>
    <row r="52" spans="8:29" x14ac:dyDescent="0.25">
      <c r="O52" s="107"/>
      <c r="P52" s="131"/>
      <c r="Q52" s="111"/>
      <c r="R52" s="111"/>
      <c r="S52" s="111"/>
      <c r="T52" s="111"/>
      <c r="U52" s="107"/>
      <c r="V52" s="106"/>
      <c r="W52" s="106"/>
      <c r="X52" s="106"/>
      <c r="Y52" s="106"/>
      <c r="Z52" s="106"/>
      <c r="AA52" s="106"/>
      <c r="AB52" s="106"/>
      <c r="AC52" s="106"/>
    </row>
    <row r="53" spans="8:29" x14ac:dyDescent="0.25">
      <c r="I53" s="99"/>
      <c r="J53" s="99"/>
      <c r="O53" s="107"/>
      <c r="P53" s="131"/>
      <c r="Q53" s="111"/>
      <c r="R53" s="111"/>
      <c r="S53" s="111"/>
      <c r="T53" s="111"/>
      <c r="U53" s="107"/>
      <c r="V53" s="106"/>
      <c r="W53" s="106"/>
      <c r="X53" s="106"/>
      <c r="Y53" s="106"/>
      <c r="Z53" s="106"/>
      <c r="AA53" s="106"/>
      <c r="AB53" s="106"/>
      <c r="AC53" s="106"/>
    </row>
    <row r="54" spans="8:29" x14ac:dyDescent="0.25">
      <c r="I54" s="99"/>
      <c r="J54" s="99"/>
      <c r="O54" s="107"/>
      <c r="P54" s="131"/>
      <c r="Q54" s="111"/>
      <c r="R54" s="111"/>
      <c r="S54" s="111"/>
      <c r="T54" s="111"/>
      <c r="U54" s="107"/>
      <c r="X54" s="90"/>
    </row>
    <row r="55" spans="8:29" x14ac:dyDescent="0.25">
      <c r="I55" s="99"/>
      <c r="J55" s="99"/>
      <c r="O55" s="107"/>
      <c r="P55" s="131"/>
      <c r="Q55" s="111"/>
      <c r="R55" s="111"/>
      <c r="S55" s="111"/>
      <c r="T55" s="111"/>
      <c r="U55" s="107"/>
      <c r="X55" s="90"/>
    </row>
    <row r="56" spans="8:29" x14ac:dyDescent="0.25">
      <c r="I56" s="99"/>
      <c r="J56" s="99"/>
      <c r="O56" s="107"/>
      <c r="P56" s="107"/>
      <c r="Q56" s="107"/>
      <c r="R56" s="107"/>
      <c r="S56" s="107"/>
      <c r="T56" s="107"/>
      <c r="U56" s="107"/>
      <c r="X56" s="90"/>
    </row>
    <row r="57" spans="8:29" x14ac:dyDescent="0.25">
      <c r="P57" s="106"/>
      <c r="Q57" s="95"/>
      <c r="R57" s="106"/>
      <c r="S57" s="106"/>
    </row>
    <row r="58" spans="8:29" x14ac:dyDescent="0.25">
      <c r="O58" s="73" t="s">
        <v>138</v>
      </c>
      <c r="P58" s="73" t="s">
        <v>137</v>
      </c>
      <c r="Q58" s="106"/>
      <c r="R58" s="106"/>
      <c r="S58" s="106"/>
      <c r="T58" s="106"/>
    </row>
    <row r="59" spans="8:29" x14ac:dyDescent="0.25">
      <c r="N59" s="84">
        <v>1</v>
      </c>
      <c r="O59" s="97" t="s">
        <v>130</v>
      </c>
      <c r="P59" s="99">
        <v>5810.18</v>
      </c>
      <c r="R59" s="106"/>
      <c r="S59" s="106"/>
      <c r="T59" s="106"/>
      <c r="U59" s="106"/>
      <c r="V59" s="106"/>
      <c r="W59" s="106"/>
      <c r="X59" s="106"/>
      <c r="Y59" s="106"/>
      <c r="Z59" s="106"/>
    </row>
    <row r="60" spans="8:29" x14ac:dyDescent="0.25">
      <c r="N60" s="84">
        <v>2</v>
      </c>
      <c r="O60" s="97" t="s">
        <v>131</v>
      </c>
      <c r="P60" s="99">
        <v>5843.48</v>
      </c>
      <c r="R60" s="106"/>
      <c r="S60" s="134"/>
      <c r="T60" s="134"/>
      <c r="U60" s="106"/>
      <c r="V60" s="106"/>
      <c r="W60" s="106"/>
      <c r="X60" s="106"/>
      <c r="Y60" s="106"/>
      <c r="Z60" s="106"/>
    </row>
    <row r="61" spans="8:29" x14ac:dyDescent="0.25">
      <c r="N61" s="84">
        <v>3</v>
      </c>
      <c r="O61" s="97" t="s">
        <v>90</v>
      </c>
      <c r="P61" s="99">
        <v>7002.26</v>
      </c>
      <c r="R61" s="106"/>
      <c r="S61" s="95"/>
      <c r="T61" s="134"/>
      <c r="U61" s="106"/>
      <c r="V61" s="106"/>
      <c r="W61" s="106"/>
      <c r="X61" s="106"/>
      <c r="Y61" s="106"/>
      <c r="Z61" s="106"/>
    </row>
    <row r="62" spans="8:29" x14ac:dyDescent="0.25">
      <c r="N62" s="84">
        <v>4</v>
      </c>
      <c r="O62" s="97" t="s">
        <v>4</v>
      </c>
      <c r="P62" s="99">
        <v>7702.26</v>
      </c>
      <c r="R62" s="106"/>
      <c r="S62" s="134"/>
      <c r="T62" s="134"/>
      <c r="U62" s="106"/>
      <c r="V62" s="106"/>
      <c r="W62" s="106"/>
      <c r="X62" s="106"/>
      <c r="Y62" s="106"/>
      <c r="Z62" s="106"/>
    </row>
    <row r="63" spans="8:29" ht="12.75" customHeight="1" x14ac:dyDescent="0.25">
      <c r="N63" s="84">
        <v>5</v>
      </c>
      <c r="O63" s="97" t="s">
        <v>132</v>
      </c>
      <c r="P63" s="99">
        <v>7002.26</v>
      </c>
      <c r="R63" s="106"/>
      <c r="S63" s="134"/>
      <c r="T63" s="134"/>
      <c r="U63" s="134"/>
      <c r="V63" s="106"/>
      <c r="W63" s="106"/>
      <c r="X63" s="134"/>
      <c r="Y63" s="106"/>
      <c r="Z63" s="106"/>
    </row>
    <row r="64" spans="8:29" x14ac:dyDescent="0.25">
      <c r="H64" s="106"/>
      <c r="I64" s="106"/>
      <c r="J64" s="106"/>
      <c r="K64" s="106"/>
      <c r="L64" s="106"/>
      <c r="M64" s="106"/>
      <c r="N64" s="84">
        <v>6</v>
      </c>
      <c r="O64" s="97" t="s">
        <v>3</v>
      </c>
      <c r="P64" s="99">
        <v>7002.26</v>
      </c>
      <c r="R64" s="106"/>
      <c r="S64" s="134"/>
      <c r="T64" s="134"/>
      <c r="U64" s="134"/>
      <c r="V64" s="106"/>
      <c r="W64" s="106"/>
      <c r="X64" s="134"/>
      <c r="Y64" s="106"/>
      <c r="Z64" s="106"/>
    </row>
    <row r="65" spans="8:28" x14ac:dyDescent="0.25">
      <c r="H65" s="106"/>
      <c r="I65" s="106"/>
      <c r="J65" s="106"/>
      <c r="K65" s="106"/>
      <c r="L65" s="106"/>
      <c r="M65" s="106"/>
      <c r="N65" s="84">
        <v>7</v>
      </c>
      <c r="O65" s="97" t="s">
        <v>0</v>
      </c>
      <c r="P65" s="99">
        <v>7002.26</v>
      </c>
      <c r="R65" s="106"/>
      <c r="S65" s="134"/>
      <c r="T65" s="134"/>
      <c r="U65" s="134"/>
      <c r="V65" s="106"/>
      <c r="W65" s="106"/>
      <c r="X65" s="134"/>
      <c r="Y65" s="106"/>
      <c r="Z65" s="106"/>
    </row>
    <row r="66" spans="8:28" x14ac:dyDescent="0.25">
      <c r="H66" s="106"/>
      <c r="I66" s="106"/>
      <c r="J66" s="106"/>
      <c r="K66" s="106"/>
      <c r="L66" s="106"/>
      <c r="M66" s="106"/>
      <c r="N66" s="84">
        <v>8</v>
      </c>
      <c r="O66" s="97" t="s">
        <v>133</v>
      </c>
      <c r="P66" s="99">
        <v>7002.26</v>
      </c>
      <c r="R66" s="106"/>
      <c r="S66" s="106"/>
      <c r="T66" s="106"/>
      <c r="U66" s="106"/>
      <c r="V66" s="106"/>
      <c r="W66" s="106"/>
      <c r="X66" s="106"/>
      <c r="Y66" s="106"/>
      <c r="Z66" s="106"/>
    </row>
    <row r="67" spans="8:28" ht="12.75" customHeight="1" x14ac:dyDescent="0.25">
      <c r="H67" s="135"/>
      <c r="I67" s="135"/>
      <c r="J67" s="135"/>
      <c r="K67" s="106"/>
      <c r="L67" s="106"/>
      <c r="M67" s="106"/>
      <c r="N67" s="84">
        <v>9</v>
      </c>
      <c r="O67" s="97" t="s">
        <v>1</v>
      </c>
      <c r="P67" s="99">
        <v>7002.26</v>
      </c>
      <c r="R67" s="106"/>
      <c r="S67" s="106"/>
      <c r="T67" s="106"/>
      <c r="U67" s="106"/>
      <c r="V67" s="106"/>
      <c r="W67" s="106"/>
      <c r="X67" s="106"/>
      <c r="Y67" s="106"/>
      <c r="Z67" s="106"/>
    </row>
    <row r="68" spans="8:28" x14ac:dyDescent="0.25">
      <c r="H68" s="136"/>
      <c r="I68" s="136"/>
      <c r="J68" s="136"/>
      <c r="K68" s="106"/>
      <c r="L68" s="106"/>
      <c r="M68" s="106"/>
      <c r="N68" s="84">
        <v>10</v>
      </c>
      <c r="O68" s="97" t="s">
        <v>134</v>
      </c>
      <c r="P68" s="99">
        <v>7002.26</v>
      </c>
      <c r="R68" s="106"/>
      <c r="S68" s="106"/>
      <c r="T68" s="106"/>
      <c r="U68" s="106"/>
      <c r="V68" s="106"/>
      <c r="W68" s="106"/>
      <c r="X68" s="106"/>
      <c r="Y68" s="106"/>
      <c r="Z68" s="106"/>
    </row>
    <row r="69" spans="8:28" x14ac:dyDescent="0.25">
      <c r="H69" s="136"/>
      <c r="I69" s="136"/>
      <c r="J69" s="136"/>
      <c r="K69" s="106"/>
      <c r="L69" s="106"/>
      <c r="M69" s="106"/>
      <c r="N69" s="84">
        <v>11</v>
      </c>
      <c r="O69" s="97" t="s">
        <v>2</v>
      </c>
      <c r="P69" s="99">
        <v>7002.26</v>
      </c>
      <c r="S69" s="106"/>
      <c r="T69" s="106"/>
      <c r="U69" s="106"/>
      <c r="V69" s="106"/>
      <c r="W69" s="106"/>
      <c r="X69" s="106"/>
      <c r="Y69" s="106"/>
      <c r="Z69" s="106"/>
    </row>
    <row r="70" spans="8:28" x14ac:dyDescent="0.25">
      <c r="H70" s="114"/>
      <c r="I70" s="114"/>
      <c r="J70" s="114"/>
      <c r="K70" s="106"/>
      <c r="L70" s="106"/>
      <c r="M70" s="106"/>
      <c r="N70" s="84">
        <v>12</v>
      </c>
      <c r="O70" s="97" t="s">
        <v>135</v>
      </c>
      <c r="P70" s="99">
        <v>7002.26</v>
      </c>
      <c r="S70" s="106"/>
      <c r="T70" s="106"/>
      <c r="U70" s="106"/>
      <c r="V70" s="106"/>
      <c r="W70" s="106"/>
      <c r="X70" s="106"/>
      <c r="Y70" s="106"/>
      <c r="Z70" s="106"/>
    </row>
    <row r="71" spans="8:28" x14ac:dyDescent="0.25">
      <c r="H71" s="106"/>
      <c r="I71" s="106"/>
      <c r="J71" s="106"/>
      <c r="K71" s="106"/>
      <c r="L71" s="106"/>
      <c r="M71" s="106"/>
      <c r="N71" s="84">
        <v>13</v>
      </c>
      <c r="O71" s="97" t="s">
        <v>136</v>
      </c>
      <c r="P71" s="99">
        <v>7002.26</v>
      </c>
      <c r="S71" s="106"/>
      <c r="T71" s="106"/>
      <c r="U71" s="106"/>
      <c r="V71" s="106"/>
      <c r="W71" s="106"/>
      <c r="X71" s="106"/>
      <c r="Y71" s="106"/>
      <c r="Z71" s="106"/>
    </row>
    <row r="72" spans="8:28" hidden="1" x14ac:dyDescent="0.25">
      <c r="H72" s="106"/>
      <c r="I72" s="106"/>
      <c r="J72" s="106"/>
      <c r="K72" s="106"/>
      <c r="L72" s="106"/>
      <c r="M72" s="106"/>
      <c r="O72" s="106"/>
      <c r="P72" s="106"/>
      <c r="Q72" s="106"/>
      <c r="R72" s="106"/>
      <c r="S72" s="98" t="s">
        <v>49</v>
      </c>
      <c r="T72" s="264" t="s">
        <v>46</v>
      </c>
      <c r="U72" s="264"/>
      <c r="V72" s="264"/>
      <c r="W72" s="264"/>
      <c r="X72" s="264"/>
      <c r="Y72" s="264"/>
      <c r="Z72" s="264"/>
      <c r="AA72" s="264"/>
      <c r="AB72" s="264"/>
    </row>
    <row r="73" spans="8:28" x14ac:dyDescent="0.25">
      <c r="H73" s="106"/>
      <c r="I73" s="106"/>
      <c r="J73" s="106"/>
      <c r="K73" s="106"/>
      <c r="L73" s="106"/>
      <c r="M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</row>
    <row r="74" spans="8:28" x14ac:dyDescent="0.25">
      <c r="H74" s="106"/>
      <c r="I74" s="106"/>
      <c r="J74" s="106"/>
      <c r="K74" s="106"/>
      <c r="L74" s="106"/>
      <c r="M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</row>
    <row r="75" spans="8:28" x14ac:dyDescent="0.25">
      <c r="H75" s="106"/>
      <c r="I75" s="106"/>
      <c r="J75" s="106"/>
      <c r="K75" s="106"/>
      <c r="L75" s="106"/>
      <c r="M75" s="106"/>
      <c r="O75" s="114" t="s">
        <v>140</v>
      </c>
      <c r="P75" s="114" t="s">
        <v>139</v>
      </c>
      <c r="Q75" s="106"/>
      <c r="R75" s="106"/>
      <c r="S75" s="106"/>
      <c r="T75" s="106"/>
      <c r="U75" s="106"/>
      <c r="V75" s="106"/>
      <c r="W75" s="106"/>
      <c r="X75" s="106"/>
      <c r="Y75" s="106"/>
      <c r="Z75" s="106"/>
    </row>
    <row r="76" spans="8:28" x14ac:dyDescent="0.25">
      <c r="H76" s="106"/>
      <c r="I76" s="106"/>
      <c r="J76" s="106"/>
      <c r="K76" s="106"/>
      <c r="L76" s="106"/>
      <c r="M76" s="106"/>
      <c r="O76" s="106"/>
      <c r="P76" s="264" t="s">
        <v>46</v>
      </c>
      <c r="Q76" s="264"/>
      <c r="R76" s="264"/>
      <c r="S76" s="264"/>
      <c r="T76" s="264"/>
      <c r="U76" s="264"/>
      <c r="V76" s="264"/>
      <c r="W76" s="264"/>
      <c r="X76" s="264"/>
      <c r="Y76" s="106"/>
      <c r="Z76" s="106"/>
    </row>
    <row r="77" spans="8:28" x14ac:dyDescent="0.25">
      <c r="H77" s="106"/>
      <c r="I77" s="106"/>
      <c r="J77" s="136"/>
      <c r="K77" s="136"/>
      <c r="L77" s="136"/>
      <c r="M77" s="106"/>
      <c r="O77" s="106"/>
      <c r="P77" s="268" t="s">
        <v>162</v>
      </c>
      <c r="Q77" s="268"/>
      <c r="R77" s="268" t="s">
        <v>163</v>
      </c>
      <c r="S77" s="268"/>
      <c r="T77" s="268" t="s">
        <v>164</v>
      </c>
      <c r="U77" s="268"/>
      <c r="V77" s="268" t="s">
        <v>165</v>
      </c>
      <c r="W77" s="268"/>
      <c r="X77" s="269" t="s">
        <v>49</v>
      </c>
      <c r="Y77" s="269"/>
      <c r="Z77" s="269"/>
    </row>
    <row r="78" spans="8:28" x14ac:dyDescent="0.25">
      <c r="H78" s="106"/>
      <c r="I78" s="106"/>
      <c r="J78" s="137"/>
      <c r="K78" s="137"/>
      <c r="L78" s="137"/>
      <c r="M78" s="106"/>
      <c r="O78" s="106"/>
      <c r="P78" s="114" t="s">
        <v>64</v>
      </c>
      <c r="Q78" s="114" t="s">
        <v>65</v>
      </c>
      <c r="R78" s="114" t="s">
        <v>64</v>
      </c>
      <c r="S78" s="114" t="s">
        <v>65</v>
      </c>
      <c r="T78" s="114" t="s">
        <v>64</v>
      </c>
      <c r="U78" s="114" t="s">
        <v>65</v>
      </c>
      <c r="V78" s="114" t="s">
        <v>64</v>
      </c>
      <c r="W78" s="114" t="s">
        <v>65</v>
      </c>
      <c r="X78" s="138" t="s">
        <v>166</v>
      </c>
      <c r="Y78" s="138" t="s">
        <v>167</v>
      </c>
      <c r="Z78" s="138" t="s">
        <v>168</v>
      </c>
    </row>
    <row r="79" spans="8:28" x14ac:dyDescent="0.25">
      <c r="H79" s="106"/>
      <c r="I79" s="106"/>
      <c r="J79" s="137"/>
      <c r="K79" s="137"/>
      <c r="L79" s="137"/>
      <c r="M79" s="106"/>
      <c r="N79" s="84">
        <v>1</v>
      </c>
      <c r="O79" s="139" t="s">
        <v>130</v>
      </c>
      <c r="P79" s="99">
        <v>1128452.19</v>
      </c>
      <c r="Q79" s="99">
        <v>1387504.29</v>
      </c>
      <c r="R79" s="99">
        <v>1128452.19</v>
      </c>
      <c r="S79" s="99">
        <v>1387504.29</v>
      </c>
      <c r="T79" s="99">
        <v>1128452.19</v>
      </c>
      <c r="U79" s="99">
        <v>1387504.29</v>
      </c>
      <c r="V79" s="99">
        <v>1128452.19</v>
      </c>
      <c r="W79" s="99">
        <v>1387504.29</v>
      </c>
      <c r="X79" s="99">
        <v>1477499.54</v>
      </c>
      <c r="Y79" s="99">
        <v>1477499.54</v>
      </c>
      <c r="Z79" s="99">
        <v>1477499.54</v>
      </c>
    </row>
    <row r="80" spans="8:28" x14ac:dyDescent="0.25">
      <c r="H80" s="106"/>
      <c r="I80" s="106"/>
      <c r="J80" s="137"/>
      <c r="K80" s="137"/>
      <c r="L80" s="137"/>
      <c r="M80" s="106"/>
      <c r="N80" s="84">
        <v>2</v>
      </c>
      <c r="O80" s="139" t="s">
        <v>131</v>
      </c>
      <c r="P80" s="99">
        <v>1346765.11</v>
      </c>
      <c r="Q80" s="99">
        <v>2205999.2200000002</v>
      </c>
      <c r="R80" s="99">
        <v>1346765.11</v>
      </c>
      <c r="S80" s="99">
        <v>2205999.2200000002</v>
      </c>
      <c r="T80" s="99">
        <v>1346765.11</v>
      </c>
      <c r="U80" s="99">
        <v>2205999.2200000002</v>
      </c>
      <c r="V80" s="99">
        <v>1346765.11</v>
      </c>
      <c r="W80" s="99">
        <v>2205999.2200000002</v>
      </c>
      <c r="X80" s="99">
        <v>2153421.41</v>
      </c>
      <c r="Y80" s="99">
        <v>2153421.41</v>
      </c>
      <c r="Z80" s="99">
        <v>2153421.41</v>
      </c>
    </row>
    <row r="81" spans="8:27" x14ac:dyDescent="0.25">
      <c r="H81" s="106"/>
      <c r="I81" s="106"/>
      <c r="J81" s="106"/>
      <c r="K81" s="106"/>
      <c r="L81" s="106"/>
      <c r="M81" s="106"/>
      <c r="N81" s="84">
        <v>3</v>
      </c>
      <c r="O81" s="139" t="s">
        <v>90</v>
      </c>
      <c r="P81" s="99">
        <v>1234266.93</v>
      </c>
      <c r="Q81" s="99">
        <v>2067466.02</v>
      </c>
      <c r="R81" s="99">
        <v>1234266.93</v>
      </c>
      <c r="S81" s="99">
        <v>2067466.02</v>
      </c>
      <c r="T81" s="99">
        <v>1168979.21</v>
      </c>
      <c r="U81" s="99">
        <v>2067466.02</v>
      </c>
      <c r="V81" s="99">
        <v>1234266.93</v>
      </c>
      <c r="W81" s="99">
        <v>1367640</v>
      </c>
      <c r="X81" s="99">
        <v>1610780</v>
      </c>
      <c r="Y81" s="99">
        <v>1804251.48</v>
      </c>
      <c r="Z81" s="99">
        <v>1633452.71</v>
      </c>
    </row>
    <row r="82" spans="8:27" x14ac:dyDescent="0.25">
      <c r="H82" s="106"/>
      <c r="I82" s="106"/>
      <c r="J82" s="106"/>
      <c r="K82" s="106"/>
      <c r="L82" s="106"/>
      <c r="M82" s="106"/>
      <c r="N82" s="84">
        <v>4</v>
      </c>
      <c r="O82" s="139" t="s">
        <v>4</v>
      </c>
      <c r="P82" s="99">
        <v>801230.54</v>
      </c>
      <c r="Q82" s="99">
        <v>989980.25</v>
      </c>
      <c r="R82" s="99">
        <v>801230.54</v>
      </c>
      <c r="S82" s="99">
        <v>989980.25</v>
      </c>
      <c r="T82" s="99">
        <v>801230.54</v>
      </c>
      <c r="U82" s="99">
        <v>989980.25</v>
      </c>
      <c r="V82" s="99">
        <v>801230.54</v>
      </c>
      <c r="W82" s="99">
        <v>989980.25</v>
      </c>
      <c r="X82" s="99">
        <v>746053.06</v>
      </c>
      <c r="Y82" s="99">
        <v>746053.06</v>
      </c>
      <c r="Z82" s="99">
        <v>746053.06</v>
      </c>
    </row>
    <row r="83" spans="8:27" x14ac:dyDescent="0.25">
      <c r="H83" s="106"/>
      <c r="I83" s="106"/>
      <c r="J83" s="106"/>
      <c r="K83" s="106"/>
      <c r="L83" s="106"/>
      <c r="M83" s="106"/>
      <c r="N83" s="84">
        <v>5</v>
      </c>
      <c r="O83" s="139" t="s">
        <v>132</v>
      </c>
      <c r="P83" s="99">
        <v>526999</v>
      </c>
      <c r="Q83" s="99">
        <v>664373</v>
      </c>
      <c r="R83" s="99">
        <v>563940</v>
      </c>
      <c r="S83" s="99">
        <v>664373</v>
      </c>
      <c r="T83" s="99">
        <v>881754.21</v>
      </c>
      <c r="U83" s="99">
        <v>664373</v>
      </c>
      <c r="V83" s="99">
        <v>881754.21</v>
      </c>
      <c r="W83" s="99">
        <v>728399</v>
      </c>
      <c r="X83" s="99">
        <v>481687.5</v>
      </c>
      <c r="Y83" s="99">
        <v>472359</v>
      </c>
      <c r="Z83" s="99">
        <v>477822.5</v>
      </c>
    </row>
    <row r="84" spans="8:27" x14ac:dyDescent="0.25">
      <c r="H84" s="106"/>
      <c r="I84" s="106"/>
      <c r="J84" s="106"/>
      <c r="K84" s="106"/>
      <c r="L84" s="106"/>
      <c r="M84" s="106"/>
      <c r="N84" s="84">
        <v>6</v>
      </c>
      <c r="O84" s="139" t="s">
        <v>3</v>
      </c>
      <c r="P84" s="99">
        <v>653461.88</v>
      </c>
      <c r="Q84" s="99">
        <v>1089473.27</v>
      </c>
      <c r="R84" s="99">
        <v>699267.5</v>
      </c>
      <c r="S84" s="99">
        <v>1089473.27</v>
      </c>
      <c r="T84" s="99">
        <v>881754.21</v>
      </c>
      <c r="U84" s="99">
        <v>1089473.27</v>
      </c>
      <c r="V84" s="99">
        <v>881754.21</v>
      </c>
      <c r="W84" s="99">
        <v>1089473.27</v>
      </c>
      <c r="X84" s="99">
        <v>477822.5</v>
      </c>
      <c r="Y84" s="99">
        <v>585710</v>
      </c>
      <c r="Z84" s="99">
        <v>759557.76</v>
      </c>
    </row>
    <row r="85" spans="8:27" x14ac:dyDescent="0.25">
      <c r="H85" s="106"/>
      <c r="I85" s="106"/>
      <c r="J85" s="106"/>
      <c r="K85" s="106"/>
      <c r="L85" s="106"/>
      <c r="M85" s="106"/>
      <c r="N85" s="84">
        <v>7</v>
      </c>
      <c r="O85" s="139" t="s">
        <v>0</v>
      </c>
      <c r="P85" s="99">
        <v>699204.21</v>
      </c>
      <c r="Q85" s="99">
        <v>1165736.3999999999</v>
      </c>
      <c r="R85" s="99">
        <v>748216.23</v>
      </c>
      <c r="S85" s="99">
        <v>1165736.3999999999</v>
      </c>
      <c r="T85" s="99">
        <v>943477</v>
      </c>
      <c r="U85" s="99">
        <v>1165736.3999999999</v>
      </c>
      <c r="V85" s="99">
        <v>943477</v>
      </c>
      <c r="W85" s="99">
        <v>1165736.3999999999</v>
      </c>
      <c r="X85" s="99">
        <v>511270.08</v>
      </c>
      <c r="Y85" s="99">
        <v>626709.69999999995</v>
      </c>
      <c r="Z85" s="99">
        <v>812726.8</v>
      </c>
    </row>
    <row r="86" spans="8:27" x14ac:dyDescent="0.25">
      <c r="H86" s="106"/>
      <c r="I86" s="106"/>
      <c r="J86" s="106"/>
      <c r="K86" s="106"/>
      <c r="L86" s="106"/>
      <c r="M86" s="106"/>
      <c r="N86" s="84">
        <v>8</v>
      </c>
      <c r="O86" s="139" t="s">
        <v>133</v>
      </c>
      <c r="P86" s="99">
        <v>699204.21</v>
      </c>
      <c r="Q86" s="99">
        <v>1165736.3999999999</v>
      </c>
      <c r="R86" s="99">
        <v>748216.23</v>
      </c>
      <c r="S86" s="99">
        <v>1165736.3999999999</v>
      </c>
      <c r="T86" s="99">
        <v>943477</v>
      </c>
      <c r="U86" s="99">
        <v>1165736.3999999999</v>
      </c>
      <c r="V86" s="99">
        <v>943477</v>
      </c>
      <c r="W86" s="99">
        <v>1165736.3999999999</v>
      </c>
      <c r="X86" s="99">
        <v>511270.08</v>
      </c>
      <c r="Y86" s="99">
        <v>626709.69999999995</v>
      </c>
      <c r="Z86" s="99">
        <v>812726.8</v>
      </c>
    </row>
    <row r="87" spans="8:27" x14ac:dyDescent="0.25">
      <c r="H87" s="106"/>
      <c r="I87" s="106"/>
      <c r="J87" s="106"/>
      <c r="K87" s="106"/>
      <c r="L87" s="106"/>
      <c r="M87" s="106"/>
      <c r="N87" s="84">
        <v>9</v>
      </c>
      <c r="O87" s="139" t="s">
        <v>1</v>
      </c>
      <c r="P87" s="99">
        <v>699204.21</v>
      </c>
      <c r="Q87" s="99">
        <v>1165736.3999999999</v>
      </c>
      <c r="R87" s="99">
        <v>748216.23</v>
      </c>
      <c r="S87" s="99">
        <v>1165736.3999999999</v>
      </c>
      <c r="T87" s="99">
        <v>943477</v>
      </c>
      <c r="U87" s="99">
        <v>1165736.3999999999</v>
      </c>
      <c r="V87" s="99">
        <v>943477</v>
      </c>
      <c r="W87" s="99">
        <v>1165736.3999999999</v>
      </c>
      <c r="X87" s="99">
        <v>511270.08</v>
      </c>
      <c r="Y87" s="99">
        <v>626709.69999999995</v>
      </c>
      <c r="Z87" s="99">
        <v>812726.8</v>
      </c>
    </row>
    <row r="88" spans="8:27" x14ac:dyDescent="0.25">
      <c r="H88" s="106"/>
      <c r="I88" s="106"/>
      <c r="J88" s="106"/>
      <c r="K88" s="106"/>
      <c r="L88" s="106"/>
      <c r="M88" s="106"/>
      <c r="N88" s="84">
        <v>10</v>
      </c>
      <c r="O88" s="139" t="s">
        <v>134</v>
      </c>
      <c r="P88" s="99">
        <v>699204.21</v>
      </c>
      <c r="Q88" s="99">
        <v>1165736.3999999999</v>
      </c>
      <c r="R88" s="99">
        <v>748216.23</v>
      </c>
      <c r="S88" s="99">
        <v>1165736.3999999999</v>
      </c>
      <c r="T88" s="99">
        <v>943477</v>
      </c>
      <c r="U88" s="99">
        <v>1165736.3999999999</v>
      </c>
      <c r="V88" s="99">
        <v>943477</v>
      </c>
      <c r="W88" s="99">
        <v>1165736.3999999999</v>
      </c>
      <c r="X88" s="99">
        <v>511270.08</v>
      </c>
      <c r="Y88" s="99">
        <v>626709.69999999995</v>
      </c>
      <c r="Z88" s="99">
        <v>812726.8</v>
      </c>
    </row>
    <row r="89" spans="8:27" x14ac:dyDescent="0.25">
      <c r="H89" s="106"/>
      <c r="I89" s="106"/>
      <c r="J89" s="137"/>
      <c r="K89" s="134"/>
      <c r="L89" s="134"/>
      <c r="M89" s="106"/>
      <c r="N89" s="84">
        <v>11</v>
      </c>
      <c r="O89" s="139" t="s">
        <v>2</v>
      </c>
      <c r="P89" s="99">
        <v>699204.21</v>
      </c>
      <c r="Q89" s="99">
        <v>1165736.3999999999</v>
      </c>
      <c r="R89" s="99">
        <v>748216.23</v>
      </c>
      <c r="S89" s="99">
        <v>1165736.3999999999</v>
      </c>
      <c r="T89" s="99">
        <v>943477</v>
      </c>
      <c r="U89" s="99">
        <v>1165736.3999999999</v>
      </c>
      <c r="V89" s="99">
        <v>943477</v>
      </c>
      <c r="W89" s="99">
        <v>1165736.3999999999</v>
      </c>
      <c r="X89" s="99">
        <v>511270.08</v>
      </c>
      <c r="Y89" s="99">
        <v>626709.69999999995</v>
      </c>
      <c r="Z89" s="99">
        <v>812726.8</v>
      </c>
      <c r="AA89" s="106"/>
    </row>
    <row r="90" spans="8:27" x14ac:dyDescent="0.25">
      <c r="H90" s="106"/>
      <c r="I90" s="106"/>
      <c r="J90" s="137"/>
      <c r="K90" s="134"/>
      <c r="L90" s="134"/>
      <c r="M90" s="106"/>
      <c r="N90" s="84">
        <v>12</v>
      </c>
      <c r="O90" s="139" t="s">
        <v>135</v>
      </c>
      <c r="P90" s="99">
        <v>699204.21</v>
      </c>
      <c r="Q90" s="99">
        <v>1165736.3999999999</v>
      </c>
      <c r="R90" s="99">
        <v>748216.23</v>
      </c>
      <c r="S90" s="99">
        <v>1165736.3999999999</v>
      </c>
      <c r="T90" s="99">
        <v>943477</v>
      </c>
      <c r="U90" s="99">
        <v>1165736.3999999999</v>
      </c>
      <c r="V90" s="99">
        <v>943477</v>
      </c>
      <c r="W90" s="99">
        <v>1165736.3999999999</v>
      </c>
      <c r="X90" s="99">
        <v>511270.08</v>
      </c>
      <c r="Y90" s="99">
        <v>626709.69999999995</v>
      </c>
      <c r="Z90" s="99">
        <v>812726.8</v>
      </c>
      <c r="AA90" s="106"/>
    </row>
    <row r="91" spans="8:27" x14ac:dyDescent="0.25">
      <c r="H91" s="106"/>
      <c r="I91" s="106"/>
      <c r="J91" s="137"/>
      <c r="K91" s="134"/>
      <c r="L91" s="134"/>
      <c r="M91" s="106"/>
      <c r="N91" s="84">
        <v>13</v>
      </c>
      <c r="O91" s="139" t="s">
        <v>136</v>
      </c>
      <c r="P91" s="99">
        <v>699204.21</v>
      </c>
      <c r="Q91" s="99">
        <v>1165736.3999999999</v>
      </c>
      <c r="R91" s="99">
        <v>748216.23</v>
      </c>
      <c r="S91" s="99">
        <v>1165736.3999999999</v>
      </c>
      <c r="T91" s="99">
        <v>943477</v>
      </c>
      <c r="U91" s="99">
        <v>1165736.3999999999</v>
      </c>
      <c r="V91" s="99">
        <v>943477</v>
      </c>
      <c r="W91" s="99">
        <v>1165736.3999999999</v>
      </c>
      <c r="X91" s="99">
        <v>511270.08</v>
      </c>
      <c r="Y91" s="99">
        <v>626709.69999999995</v>
      </c>
      <c r="Z91" s="99">
        <v>812726.8</v>
      </c>
      <c r="AA91" s="106"/>
    </row>
    <row r="92" spans="8:27" x14ac:dyDescent="0.25">
      <c r="H92" s="106"/>
      <c r="I92" s="106"/>
      <c r="J92" s="137"/>
      <c r="K92" s="134"/>
      <c r="L92" s="134"/>
      <c r="M92" s="106"/>
      <c r="O92" s="106"/>
      <c r="P92" s="106"/>
      <c r="Q92" s="106"/>
      <c r="R92" s="106"/>
      <c r="S92" s="106"/>
      <c r="T92" s="106"/>
      <c r="V92" s="106"/>
      <c r="X92" s="106"/>
      <c r="AA92" s="106"/>
    </row>
    <row r="93" spans="8:27" x14ac:dyDescent="0.25">
      <c r="H93" s="106"/>
      <c r="I93" s="106"/>
      <c r="J93" s="106"/>
      <c r="K93" s="106"/>
      <c r="L93" s="106"/>
      <c r="M93" s="106"/>
      <c r="O93" s="114" t="s">
        <v>141</v>
      </c>
      <c r="P93" s="114" t="s">
        <v>142</v>
      </c>
      <c r="Q93" s="106"/>
      <c r="R93" s="106"/>
      <c r="S93" s="106"/>
      <c r="T93" s="106"/>
      <c r="V93" s="106"/>
      <c r="X93" s="106"/>
      <c r="AA93" s="106"/>
    </row>
    <row r="94" spans="8:27" x14ac:dyDescent="0.25">
      <c r="H94" s="106"/>
      <c r="I94" s="106"/>
      <c r="J94" s="106"/>
      <c r="K94" s="106"/>
      <c r="L94" s="106"/>
      <c r="M94" s="106"/>
      <c r="O94" s="106"/>
      <c r="P94" s="138" t="s">
        <v>143</v>
      </c>
      <c r="Q94" s="138" t="s">
        <v>144</v>
      </c>
      <c r="R94" s="138" t="s">
        <v>145</v>
      </c>
      <c r="S94" s="138" t="s">
        <v>146</v>
      </c>
      <c r="V94" s="106"/>
      <c r="X94" s="106"/>
      <c r="AA94" s="106"/>
    </row>
    <row r="95" spans="8:27" x14ac:dyDescent="0.25">
      <c r="H95" s="106"/>
      <c r="I95" s="106"/>
      <c r="J95" s="106"/>
      <c r="K95" s="106"/>
      <c r="L95" s="106"/>
      <c r="M95" s="106"/>
      <c r="N95" s="84">
        <v>1</v>
      </c>
      <c r="O95" s="139" t="s">
        <v>130</v>
      </c>
      <c r="P95" s="99">
        <v>34976.92</v>
      </c>
      <c r="Q95" s="99">
        <v>64124.35</v>
      </c>
      <c r="R95" s="99">
        <v>122419.22</v>
      </c>
      <c r="S95" s="99">
        <v>186543.57</v>
      </c>
      <c r="V95" s="106"/>
      <c r="W95" s="106"/>
      <c r="X95" s="106"/>
      <c r="AA95" s="106"/>
    </row>
    <row r="96" spans="8:27" x14ac:dyDescent="0.25">
      <c r="H96" s="106"/>
      <c r="I96" s="106"/>
      <c r="J96" s="106"/>
      <c r="K96" s="106"/>
      <c r="L96" s="106"/>
      <c r="M96" s="106"/>
      <c r="N96" s="84">
        <v>2</v>
      </c>
      <c r="O96" s="139" t="s">
        <v>131</v>
      </c>
      <c r="P96" s="99">
        <v>22744.61</v>
      </c>
      <c r="Q96" s="99">
        <v>41698.449999999997</v>
      </c>
      <c r="R96" s="99">
        <v>79606.14</v>
      </c>
      <c r="S96" s="99">
        <v>121304.59</v>
      </c>
      <c r="W96" s="106"/>
    </row>
    <row r="97" spans="8:26" x14ac:dyDescent="0.25">
      <c r="H97" s="106"/>
      <c r="I97" s="106"/>
      <c r="J97" s="106"/>
      <c r="K97" s="106"/>
      <c r="L97" s="106"/>
      <c r="M97" s="106"/>
      <c r="N97" s="84">
        <v>3</v>
      </c>
      <c r="O97" s="139" t="s">
        <v>90</v>
      </c>
      <c r="P97" s="99">
        <v>21176.73</v>
      </c>
      <c r="Q97" s="99">
        <v>37706.410000000003</v>
      </c>
      <c r="R97" s="99">
        <v>71984.97</v>
      </c>
      <c r="S97" s="99">
        <v>109691.38</v>
      </c>
      <c r="V97" s="106"/>
      <c r="W97" s="106"/>
      <c r="X97" s="106"/>
    </row>
    <row r="98" spans="8:26" x14ac:dyDescent="0.25">
      <c r="H98" s="106"/>
      <c r="I98" s="106"/>
      <c r="J98" s="106"/>
      <c r="K98" s="106"/>
      <c r="L98" s="106"/>
      <c r="M98" s="106"/>
      <c r="N98" s="84">
        <v>4</v>
      </c>
      <c r="O98" s="139" t="s">
        <v>4</v>
      </c>
      <c r="P98" s="99">
        <v>22151.59</v>
      </c>
      <c r="Q98" s="99">
        <v>39603.94</v>
      </c>
      <c r="R98" s="99">
        <v>75607.520000000004</v>
      </c>
      <c r="S98" s="99">
        <v>115211.46</v>
      </c>
      <c r="V98" s="134"/>
      <c r="W98" s="106"/>
      <c r="X98" s="134"/>
      <c r="Y98" s="106"/>
      <c r="Z98" s="106"/>
    </row>
    <row r="99" spans="8:26" x14ac:dyDescent="0.25">
      <c r="H99" s="106"/>
      <c r="I99" s="106"/>
      <c r="J99" s="106"/>
      <c r="K99" s="106"/>
      <c r="L99" s="106"/>
      <c r="M99" s="106"/>
      <c r="N99" s="84">
        <v>5</v>
      </c>
      <c r="O99" s="139" t="s">
        <v>132</v>
      </c>
      <c r="P99" s="99">
        <v>20567.16</v>
      </c>
      <c r="Q99" s="99">
        <v>37706.46</v>
      </c>
      <c r="R99" s="99">
        <v>71985.06</v>
      </c>
      <c r="S99" s="99">
        <v>109691.52</v>
      </c>
      <c r="V99" s="134"/>
      <c r="W99" s="106"/>
      <c r="X99" s="134"/>
      <c r="Y99" s="106"/>
      <c r="Z99" s="106"/>
    </row>
    <row r="100" spans="8:26" x14ac:dyDescent="0.25">
      <c r="H100" s="106"/>
      <c r="I100" s="106"/>
      <c r="J100" s="106"/>
      <c r="K100" s="106"/>
      <c r="L100" s="106"/>
      <c r="M100" s="106"/>
      <c r="N100" s="84">
        <v>6</v>
      </c>
      <c r="O100" s="139" t="s">
        <v>3</v>
      </c>
      <c r="P100" s="99">
        <v>20567.16</v>
      </c>
      <c r="Q100" s="99">
        <v>37706.46</v>
      </c>
      <c r="R100" s="99">
        <v>71985.06</v>
      </c>
      <c r="S100" s="99">
        <v>109691.52</v>
      </c>
      <c r="V100" s="134"/>
      <c r="W100" s="106"/>
      <c r="X100" s="134"/>
      <c r="Y100" s="106"/>
      <c r="Z100" s="106"/>
    </row>
    <row r="101" spans="8:26" x14ac:dyDescent="0.25">
      <c r="H101" s="106"/>
      <c r="I101" s="106"/>
      <c r="J101" s="106"/>
      <c r="K101" s="106"/>
      <c r="L101" s="106"/>
      <c r="M101" s="106"/>
      <c r="N101" s="84">
        <v>7</v>
      </c>
      <c r="O101" s="139" t="s">
        <v>0</v>
      </c>
      <c r="P101" s="99">
        <v>22006.86</v>
      </c>
      <c r="Q101" s="99">
        <v>40345.910000000003</v>
      </c>
      <c r="R101" s="99">
        <v>77024.009999999995</v>
      </c>
      <c r="S101" s="99">
        <v>117369.93</v>
      </c>
      <c r="V101" s="106"/>
      <c r="W101" s="106"/>
      <c r="X101" s="106"/>
      <c r="Y101" s="106"/>
      <c r="Z101" s="106"/>
    </row>
    <row r="102" spans="8:26" x14ac:dyDescent="0.25">
      <c r="H102" s="106"/>
      <c r="I102" s="106"/>
      <c r="J102" s="106"/>
      <c r="K102" s="106"/>
      <c r="L102" s="106"/>
      <c r="M102" s="106"/>
      <c r="N102" s="84">
        <v>8</v>
      </c>
      <c r="O102" s="139" t="s">
        <v>133</v>
      </c>
      <c r="P102" s="99">
        <v>22006.86</v>
      </c>
      <c r="Q102" s="99">
        <v>40345.910000000003</v>
      </c>
      <c r="R102" s="99">
        <v>77024.009999999995</v>
      </c>
      <c r="S102" s="99">
        <v>117369.93</v>
      </c>
      <c r="V102" s="106"/>
      <c r="W102" s="106"/>
      <c r="X102" s="106"/>
      <c r="Y102" s="106"/>
      <c r="Z102" s="106"/>
    </row>
    <row r="103" spans="8:26" x14ac:dyDescent="0.25">
      <c r="H103" s="106"/>
      <c r="I103" s="106"/>
      <c r="J103" s="106"/>
      <c r="K103" s="106"/>
      <c r="L103" s="106"/>
      <c r="M103" s="106"/>
      <c r="N103" s="84">
        <v>9</v>
      </c>
      <c r="O103" s="139" t="s">
        <v>1</v>
      </c>
      <c r="P103" s="99">
        <v>22006.86</v>
      </c>
      <c r="Q103" s="99">
        <v>40345.910000000003</v>
      </c>
      <c r="R103" s="99">
        <v>77024.009999999995</v>
      </c>
      <c r="S103" s="99">
        <v>117369.93</v>
      </c>
      <c r="T103" s="106"/>
      <c r="U103" s="106"/>
      <c r="V103" s="106"/>
      <c r="W103" s="106"/>
      <c r="X103" s="106"/>
      <c r="Y103" s="106"/>
      <c r="Z103" s="106"/>
    </row>
    <row r="104" spans="8:26" x14ac:dyDescent="0.25">
      <c r="H104" s="106"/>
      <c r="I104" s="106"/>
      <c r="J104" s="106"/>
      <c r="K104" s="106"/>
      <c r="L104" s="106"/>
      <c r="M104" s="106"/>
      <c r="N104" s="84">
        <v>10</v>
      </c>
      <c r="O104" s="139" t="s">
        <v>134</v>
      </c>
      <c r="P104" s="99">
        <v>22006.86</v>
      </c>
      <c r="Q104" s="99">
        <v>40345.910000000003</v>
      </c>
      <c r="R104" s="99">
        <v>77024.009999999995</v>
      </c>
      <c r="S104" s="99">
        <v>117369.93</v>
      </c>
      <c r="T104" s="106"/>
      <c r="U104" s="106"/>
      <c r="W104" s="106"/>
      <c r="X104" s="106"/>
      <c r="Y104" s="106"/>
      <c r="Z104" s="106"/>
    </row>
    <row r="105" spans="8:26" x14ac:dyDescent="0.25">
      <c r="H105" s="106"/>
      <c r="I105" s="106"/>
      <c r="J105" s="106"/>
      <c r="K105" s="106"/>
      <c r="L105" s="106"/>
      <c r="M105" s="106"/>
      <c r="N105" s="84">
        <v>11</v>
      </c>
      <c r="O105" s="139" t="s">
        <v>2</v>
      </c>
      <c r="P105" s="99">
        <v>22006.86</v>
      </c>
      <c r="Q105" s="99">
        <v>40345.910000000003</v>
      </c>
      <c r="R105" s="99">
        <v>77024.009999999995</v>
      </c>
      <c r="S105" s="99">
        <v>117369.93</v>
      </c>
      <c r="T105" s="106"/>
      <c r="U105" s="106"/>
      <c r="W105" s="106"/>
      <c r="X105" s="106"/>
      <c r="Y105" s="106"/>
      <c r="Z105" s="106"/>
    </row>
    <row r="106" spans="8:26" x14ac:dyDescent="0.25">
      <c r="N106" s="84">
        <v>12</v>
      </c>
      <c r="O106" s="139" t="s">
        <v>135</v>
      </c>
      <c r="P106" s="99">
        <v>22006.86</v>
      </c>
      <c r="Q106" s="99">
        <v>40345.910000000003</v>
      </c>
      <c r="R106" s="99">
        <v>77024.009999999995</v>
      </c>
      <c r="S106" s="99">
        <v>117369.93</v>
      </c>
      <c r="T106" s="106"/>
      <c r="U106" s="106"/>
      <c r="W106" s="106"/>
      <c r="X106" s="106"/>
      <c r="Y106" s="106"/>
      <c r="Z106" s="106"/>
    </row>
    <row r="107" spans="8:26" x14ac:dyDescent="0.25">
      <c r="N107" s="84">
        <v>13</v>
      </c>
      <c r="O107" s="139" t="s">
        <v>136</v>
      </c>
      <c r="P107" s="99">
        <v>22006.86</v>
      </c>
      <c r="Q107" s="99">
        <v>40345.910000000003</v>
      </c>
      <c r="R107" s="99">
        <v>77024.009999999995</v>
      </c>
      <c r="S107" s="99">
        <v>117369.93</v>
      </c>
      <c r="T107" s="106"/>
      <c r="U107" s="106"/>
      <c r="W107" s="106"/>
      <c r="X107" s="106"/>
      <c r="Y107" s="106"/>
      <c r="Z107" s="106"/>
    </row>
    <row r="108" spans="8:26" x14ac:dyDescent="0.25">
      <c r="O108" s="106"/>
      <c r="P108" s="106"/>
      <c r="Q108" s="106"/>
      <c r="R108" s="106"/>
      <c r="S108" s="106"/>
      <c r="T108" s="106"/>
      <c r="U108" s="106"/>
      <c r="W108" s="106"/>
      <c r="X108" s="106"/>
      <c r="Y108" s="106"/>
      <c r="Z108" s="106"/>
    </row>
    <row r="109" spans="8:26" x14ac:dyDescent="0.25">
      <c r="O109" s="106"/>
      <c r="P109" s="106"/>
      <c r="Q109" s="106"/>
      <c r="R109" s="106"/>
      <c r="S109" s="106"/>
      <c r="T109" s="106"/>
      <c r="U109" s="106"/>
    </row>
    <row r="110" spans="8:26" x14ac:dyDescent="0.25">
      <c r="O110" s="106" t="s">
        <v>147</v>
      </c>
      <c r="P110" s="106" t="s">
        <v>148</v>
      </c>
      <c r="Q110" s="106"/>
      <c r="R110" s="106"/>
      <c r="S110" s="106"/>
      <c r="T110" s="106"/>
      <c r="U110" s="106"/>
    </row>
    <row r="111" spans="8:26" x14ac:dyDescent="0.25">
      <c r="N111" s="84">
        <v>1</v>
      </c>
      <c r="O111" s="139" t="s">
        <v>130</v>
      </c>
      <c r="P111" s="99">
        <v>1164.1199999999999</v>
      </c>
      <c r="Q111" s="106"/>
      <c r="R111" s="106"/>
      <c r="S111" s="106"/>
      <c r="T111" s="106"/>
      <c r="U111" s="106"/>
    </row>
    <row r="112" spans="8:26" x14ac:dyDescent="0.25">
      <c r="N112" s="84">
        <v>2</v>
      </c>
      <c r="O112" s="139" t="s">
        <v>131</v>
      </c>
      <c r="P112" s="99">
        <v>1332.32</v>
      </c>
      <c r="Q112" s="106"/>
      <c r="R112" s="106"/>
      <c r="S112" s="106"/>
      <c r="T112" s="106"/>
    </row>
    <row r="113" spans="14:23" x14ac:dyDescent="0.25">
      <c r="N113" s="84">
        <v>3</v>
      </c>
      <c r="O113" s="139" t="s">
        <v>90</v>
      </c>
      <c r="P113" s="99">
        <v>1499.16</v>
      </c>
      <c r="Q113" s="106"/>
      <c r="R113" s="106"/>
      <c r="S113" s="106"/>
      <c r="T113" s="106"/>
    </row>
    <row r="114" spans="14:23" x14ac:dyDescent="0.25">
      <c r="N114" s="84">
        <v>4</v>
      </c>
      <c r="O114" s="139" t="s">
        <v>4</v>
      </c>
      <c r="P114" s="99">
        <v>533</v>
      </c>
      <c r="Q114" s="106"/>
      <c r="R114" s="106"/>
      <c r="S114" s="106"/>
      <c r="T114" s="106"/>
    </row>
    <row r="115" spans="14:23" x14ac:dyDescent="0.25">
      <c r="N115" s="84">
        <v>5</v>
      </c>
      <c r="O115" s="139" t="s">
        <v>132</v>
      </c>
      <c r="P115" s="99">
        <v>1189.69</v>
      </c>
      <c r="Q115" s="106"/>
      <c r="R115" s="106"/>
      <c r="S115" s="106"/>
      <c r="T115" s="106"/>
    </row>
    <row r="116" spans="14:23" x14ac:dyDescent="0.25">
      <c r="N116" s="84">
        <v>6</v>
      </c>
      <c r="O116" s="139" t="s">
        <v>3</v>
      </c>
      <c r="P116" s="99">
        <v>1111.8599999999999</v>
      </c>
      <c r="Q116" s="106"/>
      <c r="R116" s="106"/>
      <c r="S116" s="106"/>
      <c r="T116" s="106"/>
    </row>
    <row r="117" spans="14:23" x14ac:dyDescent="0.25">
      <c r="N117" s="84">
        <v>7</v>
      </c>
      <c r="O117" s="139" t="s">
        <v>0</v>
      </c>
      <c r="P117" s="99">
        <v>1189.69</v>
      </c>
      <c r="Q117" s="106"/>
      <c r="R117" s="106"/>
      <c r="S117" s="106"/>
      <c r="T117" s="106"/>
    </row>
    <row r="118" spans="14:23" x14ac:dyDescent="0.25">
      <c r="N118" s="84">
        <v>8</v>
      </c>
      <c r="O118" s="139" t="s">
        <v>133</v>
      </c>
      <c r="P118" s="99">
        <v>1189.69</v>
      </c>
      <c r="Q118" s="106"/>
      <c r="R118" s="106"/>
      <c r="S118" s="106"/>
      <c r="T118" s="106"/>
    </row>
    <row r="119" spans="14:23" x14ac:dyDescent="0.25">
      <c r="N119" s="84">
        <v>9</v>
      </c>
      <c r="O119" s="139" t="s">
        <v>1</v>
      </c>
      <c r="P119" s="99">
        <v>1189.69</v>
      </c>
      <c r="Q119" s="106"/>
      <c r="R119" s="106"/>
      <c r="S119" s="106"/>
      <c r="T119" s="106"/>
      <c r="U119" s="106"/>
      <c r="V119" s="106"/>
    </row>
    <row r="120" spans="14:23" x14ac:dyDescent="0.25">
      <c r="N120" s="84">
        <v>10</v>
      </c>
      <c r="O120" s="139" t="s">
        <v>134</v>
      </c>
      <c r="P120" s="99">
        <v>1189.69</v>
      </c>
      <c r="Q120" s="106"/>
      <c r="R120" s="106"/>
      <c r="S120" s="106"/>
      <c r="T120" s="106"/>
      <c r="U120" s="106"/>
      <c r="V120" s="106"/>
    </row>
    <row r="121" spans="14:23" x14ac:dyDescent="0.25">
      <c r="N121" s="84">
        <v>11</v>
      </c>
      <c r="O121" s="139" t="s">
        <v>2</v>
      </c>
      <c r="P121" s="99">
        <v>1189.69</v>
      </c>
      <c r="Q121" s="106"/>
      <c r="R121" s="106"/>
      <c r="S121" s="106"/>
      <c r="T121" s="106"/>
      <c r="U121" s="106"/>
      <c r="V121" s="106"/>
    </row>
    <row r="122" spans="14:23" x14ac:dyDescent="0.25">
      <c r="N122" s="84">
        <v>12</v>
      </c>
      <c r="O122" s="139" t="s">
        <v>135</v>
      </c>
      <c r="P122" s="99">
        <v>1189.69</v>
      </c>
      <c r="Q122" s="106"/>
      <c r="R122" s="106"/>
      <c r="S122" s="106"/>
      <c r="T122" s="106"/>
      <c r="U122" s="106"/>
      <c r="V122" s="106"/>
    </row>
    <row r="123" spans="14:23" x14ac:dyDescent="0.25">
      <c r="N123" s="84">
        <v>13</v>
      </c>
      <c r="O123" s="139" t="s">
        <v>136</v>
      </c>
      <c r="P123" s="99">
        <v>1189.69</v>
      </c>
      <c r="Q123" s="106"/>
      <c r="R123" s="106"/>
      <c r="S123" s="106"/>
      <c r="T123" s="106"/>
      <c r="U123" s="106"/>
      <c r="V123" s="106"/>
    </row>
    <row r="124" spans="14:23" x14ac:dyDescent="0.25">
      <c r="O124" s="106"/>
      <c r="P124" s="106"/>
      <c r="Q124" s="106"/>
      <c r="R124" s="106"/>
      <c r="S124" s="106"/>
      <c r="T124" s="106"/>
      <c r="U124" s="106"/>
      <c r="V124" s="106"/>
    </row>
    <row r="125" spans="14:23" x14ac:dyDescent="0.25">
      <c r="O125" s="106" t="s">
        <v>149</v>
      </c>
      <c r="P125" s="106" t="s">
        <v>150</v>
      </c>
      <c r="Q125" s="106"/>
      <c r="R125" s="106"/>
      <c r="S125" s="106"/>
      <c r="T125" s="106"/>
      <c r="U125" s="106"/>
      <c r="V125" s="106"/>
      <c r="W125" s="106"/>
    </row>
    <row r="126" spans="14:23" x14ac:dyDescent="0.25">
      <c r="O126" s="106"/>
      <c r="P126" s="114" t="s">
        <v>46</v>
      </c>
      <c r="Q126" s="106"/>
      <c r="R126" s="106"/>
      <c r="S126" s="106"/>
      <c r="T126" s="106"/>
      <c r="U126" s="106"/>
      <c r="V126" s="106"/>
      <c r="W126" s="106"/>
    </row>
    <row r="127" spans="14:23" x14ac:dyDescent="0.25">
      <c r="O127" s="106"/>
      <c r="P127" s="138" t="s">
        <v>151</v>
      </c>
      <c r="Q127" s="138" t="s">
        <v>152</v>
      </c>
      <c r="R127" s="138" t="s">
        <v>153</v>
      </c>
      <c r="S127" s="138" t="s">
        <v>154</v>
      </c>
      <c r="T127" s="106" t="s">
        <v>155</v>
      </c>
      <c r="U127" s="106"/>
      <c r="V127" s="106"/>
      <c r="W127" s="106"/>
    </row>
    <row r="128" spans="14:23" x14ac:dyDescent="0.25">
      <c r="N128" s="84">
        <v>1</v>
      </c>
      <c r="O128" s="139" t="s">
        <v>130</v>
      </c>
      <c r="P128" s="99">
        <v>1057959.1200000001</v>
      </c>
      <c r="Q128" s="99">
        <v>1135147.56</v>
      </c>
      <c r="R128" s="99">
        <v>1135147.56</v>
      </c>
      <c r="S128" s="99">
        <v>1135147.56</v>
      </c>
      <c r="T128" s="99">
        <v>1135147.56</v>
      </c>
      <c r="U128" s="106"/>
      <c r="V128" s="106"/>
      <c r="W128" s="106"/>
    </row>
    <row r="129" spans="14:23" x14ac:dyDescent="0.25">
      <c r="N129" s="84">
        <v>2</v>
      </c>
      <c r="O129" s="139" t="s">
        <v>131</v>
      </c>
      <c r="P129" s="99">
        <v>1115664.03</v>
      </c>
      <c r="Q129" s="99">
        <v>1346765.11</v>
      </c>
      <c r="R129" s="99">
        <v>1346765.11</v>
      </c>
      <c r="S129" s="99">
        <v>1346765.11</v>
      </c>
      <c r="T129" s="99">
        <v>1346765.11</v>
      </c>
      <c r="U129" s="106"/>
      <c r="V129" s="106"/>
      <c r="W129" s="106"/>
    </row>
    <row r="130" spans="14:23" x14ac:dyDescent="0.25">
      <c r="N130" s="84">
        <v>3</v>
      </c>
      <c r="O130" s="139" t="s">
        <v>90</v>
      </c>
      <c r="P130" s="99">
        <v>1168979.21</v>
      </c>
      <c r="Q130" s="99">
        <v>1091910</v>
      </c>
      <c r="R130" s="99">
        <v>1234266.93</v>
      </c>
      <c r="S130" s="99">
        <v>1234266.93</v>
      </c>
      <c r="T130" s="99">
        <v>1168979.21</v>
      </c>
      <c r="U130" s="106"/>
      <c r="V130" s="106"/>
      <c r="W130" s="106"/>
    </row>
    <row r="131" spans="14:23" x14ac:dyDescent="0.25">
      <c r="N131" s="84">
        <v>4</v>
      </c>
      <c r="O131" s="139" t="s">
        <v>4</v>
      </c>
      <c r="P131" s="99">
        <v>682800</v>
      </c>
      <c r="Q131" s="99">
        <v>682800</v>
      </c>
      <c r="R131" s="99">
        <v>682800</v>
      </c>
      <c r="S131" s="99">
        <v>682800</v>
      </c>
      <c r="T131" s="99">
        <v>682800</v>
      </c>
      <c r="U131" s="106"/>
      <c r="V131" s="106"/>
      <c r="W131" s="106"/>
    </row>
    <row r="132" spans="14:23" x14ac:dyDescent="0.25">
      <c r="N132" s="84">
        <v>5</v>
      </c>
      <c r="O132" s="139" t="s">
        <v>132</v>
      </c>
      <c r="P132" s="99">
        <v>881754.21</v>
      </c>
      <c r="Q132" s="99">
        <v>881754.21</v>
      </c>
      <c r="R132" s="99">
        <v>881754.21</v>
      </c>
      <c r="S132" s="99">
        <v>881754.21</v>
      </c>
      <c r="T132" s="99">
        <v>881754.21</v>
      </c>
      <c r="U132" s="106"/>
      <c r="V132" s="106"/>
    </row>
    <row r="133" spans="14:23" x14ac:dyDescent="0.25">
      <c r="N133" s="84">
        <v>6</v>
      </c>
      <c r="O133" s="139" t="s">
        <v>3</v>
      </c>
      <c r="P133" s="99">
        <v>881754.21</v>
      </c>
      <c r="Q133" s="99">
        <v>881754.21</v>
      </c>
      <c r="R133" s="99">
        <v>881754.21</v>
      </c>
      <c r="S133" s="99">
        <v>881754.21</v>
      </c>
      <c r="T133" s="99">
        <v>881754.21</v>
      </c>
      <c r="U133" s="106"/>
      <c r="V133" s="106"/>
    </row>
    <row r="134" spans="14:23" x14ac:dyDescent="0.25">
      <c r="N134" s="84">
        <v>7</v>
      </c>
      <c r="O134" s="139" t="s">
        <v>0</v>
      </c>
      <c r="P134" s="99">
        <v>943477</v>
      </c>
      <c r="Q134" s="99">
        <v>943477</v>
      </c>
      <c r="R134" s="99">
        <v>943477</v>
      </c>
      <c r="S134" s="99">
        <v>943477</v>
      </c>
      <c r="T134" s="99">
        <v>943477</v>
      </c>
      <c r="U134" s="134"/>
      <c r="V134" s="106"/>
    </row>
    <row r="135" spans="14:23" x14ac:dyDescent="0.25">
      <c r="N135" s="84">
        <v>8</v>
      </c>
      <c r="O135" s="139" t="s">
        <v>133</v>
      </c>
      <c r="P135" s="99">
        <v>943477</v>
      </c>
      <c r="Q135" s="99">
        <v>943477</v>
      </c>
      <c r="R135" s="99">
        <v>943477</v>
      </c>
      <c r="S135" s="99">
        <v>943477</v>
      </c>
      <c r="T135" s="99">
        <v>943477</v>
      </c>
      <c r="U135" s="134"/>
      <c r="V135" s="106"/>
    </row>
    <row r="136" spans="14:23" x14ac:dyDescent="0.25">
      <c r="N136" s="84">
        <v>9</v>
      </c>
      <c r="O136" s="139" t="s">
        <v>1</v>
      </c>
      <c r="P136" s="99">
        <v>943477</v>
      </c>
      <c r="Q136" s="99">
        <v>943477</v>
      </c>
      <c r="R136" s="99">
        <v>943477</v>
      </c>
      <c r="S136" s="99">
        <v>943477</v>
      </c>
      <c r="T136" s="99">
        <v>943477</v>
      </c>
      <c r="V136" s="106"/>
    </row>
    <row r="137" spans="14:23" x14ac:dyDescent="0.25">
      <c r="N137" s="84">
        <v>10</v>
      </c>
      <c r="O137" s="139" t="s">
        <v>134</v>
      </c>
      <c r="P137" s="99">
        <v>943477</v>
      </c>
      <c r="Q137" s="99">
        <v>943477</v>
      </c>
      <c r="R137" s="99">
        <v>943477</v>
      </c>
      <c r="S137" s="99">
        <v>943477</v>
      </c>
      <c r="T137" s="99">
        <v>943477</v>
      </c>
      <c r="V137" s="106"/>
    </row>
    <row r="138" spans="14:23" x14ac:dyDescent="0.25">
      <c r="N138" s="84">
        <v>11</v>
      </c>
      <c r="O138" s="139" t="s">
        <v>2</v>
      </c>
      <c r="P138" s="99">
        <v>943477</v>
      </c>
      <c r="Q138" s="99">
        <v>943477</v>
      </c>
      <c r="R138" s="99">
        <v>943477</v>
      </c>
      <c r="S138" s="99">
        <v>943477</v>
      </c>
      <c r="T138" s="99">
        <v>943477</v>
      </c>
      <c r="U138" s="106"/>
      <c r="V138" s="106"/>
    </row>
    <row r="139" spans="14:23" x14ac:dyDescent="0.25">
      <c r="N139" s="84">
        <v>12</v>
      </c>
      <c r="O139" s="139" t="s">
        <v>135</v>
      </c>
      <c r="P139" s="99">
        <v>943477</v>
      </c>
      <c r="Q139" s="99">
        <v>943477</v>
      </c>
      <c r="R139" s="99">
        <v>943477</v>
      </c>
      <c r="S139" s="99">
        <v>943477</v>
      </c>
      <c r="T139" s="99">
        <v>943477</v>
      </c>
      <c r="U139" s="106"/>
      <c r="V139" s="106"/>
    </row>
    <row r="140" spans="14:23" x14ac:dyDescent="0.25">
      <c r="N140" s="84">
        <v>13</v>
      </c>
      <c r="O140" s="139" t="s">
        <v>136</v>
      </c>
      <c r="P140" s="99">
        <v>943477</v>
      </c>
      <c r="Q140" s="99">
        <v>943477</v>
      </c>
      <c r="R140" s="99">
        <v>943477</v>
      </c>
      <c r="S140" s="99">
        <v>943477</v>
      </c>
      <c r="T140" s="99">
        <v>943477</v>
      </c>
      <c r="U140" s="106"/>
      <c r="V140" s="106"/>
    </row>
    <row r="141" spans="14:23" x14ac:dyDescent="0.25">
      <c r="O141" s="139"/>
      <c r="P141" s="106"/>
      <c r="Q141" s="106"/>
      <c r="R141" s="106"/>
      <c r="S141" s="106"/>
      <c r="T141" s="106"/>
      <c r="U141" s="106"/>
      <c r="V141" s="106"/>
    </row>
    <row r="142" spans="14:23" x14ac:dyDescent="0.25">
      <c r="O142" s="106" t="s">
        <v>156</v>
      </c>
      <c r="P142" s="106" t="s">
        <v>157</v>
      </c>
      <c r="Q142" s="106"/>
      <c r="R142" s="106"/>
      <c r="S142" s="106"/>
      <c r="T142" s="106"/>
      <c r="U142" s="106"/>
      <c r="V142" s="106"/>
    </row>
    <row r="143" spans="14:23" x14ac:dyDescent="0.25">
      <c r="N143" s="84">
        <v>1</v>
      </c>
      <c r="O143" s="139" t="s">
        <v>130</v>
      </c>
      <c r="P143" s="99">
        <v>5810.18</v>
      </c>
      <c r="Q143" s="106"/>
      <c r="R143" s="106"/>
      <c r="S143" s="106"/>
      <c r="T143" s="106"/>
      <c r="U143" s="106"/>
      <c r="V143" s="106"/>
    </row>
    <row r="144" spans="14:23" x14ac:dyDescent="0.25">
      <c r="N144" s="84">
        <v>2</v>
      </c>
      <c r="O144" s="139" t="s">
        <v>131</v>
      </c>
      <c r="P144" s="99">
        <v>5843.48</v>
      </c>
      <c r="Q144" s="106"/>
      <c r="R144" s="106"/>
      <c r="S144" s="106"/>
      <c r="T144" s="106"/>
      <c r="U144" s="106"/>
      <c r="V144" s="106"/>
    </row>
    <row r="145" spans="14:22" x14ac:dyDescent="0.25">
      <c r="N145" s="84">
        <v>3</v>
      </c>
      <c r="O145" s="139" t="s">
        <v>90</v>
      </c>
      <c r="P145" s="99">
        <v>5068.13</v>
      </c>
      <c r="Q145" s="106"/>
      <c r="R145" s="106"/>
      <c r="S145" s="106"/>
      <c r="T145" s="106"/>
      <c r="U145" s="106"/>
      <c r="V145" s="106"/>
    </row>
    <row r="146" spans="14:22" x14ac:dyDescent="0.25">
      <c r="N146" s="84">
        <v>4</v>
      </c>
      <c r="O146" s="139" t="s">
        <v>4</v>
      </c>
      <c r="P146" s="99">
        <v>5549.36</v>
      </c>
      <c r="Q146" s="106"/>
      <c r="R146" s="106"/>
      <c r="S146" s="106"/>
      <c r="T146" s="106"/>
      <c r="U146" s="106"/>
      <c r="V146" s="106"/>
    </row>
    <row r="147" spans="14:22" x14ac:dyDescent="0.25">
      <c r="N147" s="84">
        <v>5</v>
      </c>
      <c r="O147" s="139" t="s">
        <v>132</v>
      </c>
      <c r="P147" s="99">
        <v>5300</v>
      </c>
      <c r="Q147" s="106"/>
      <c r="R147" s="106"/>
      <c r="S147" s="106"/>
      <c r="T147" s="106"/>
      <c r="U147" s="106"/>
      <c r="V147" s="106"/>
    </row>
    <row r="148" spans="14:22" x14ac:dyDescent="0.25">
      <c r="N148" s="84">
        <v>6</v>
      </c>
      <c r="O148" s="139" t="s">
        <v>3</v>
      </c>
      <c r="P148" s="99">
        <v>6620</v>
      </c>
      <c r="Q148" s="106"/>
      <c r="R148" s="106"/>
      <c r="S148" s="106"/>
      <c r="T148" s="106"/>
      <c r="U148" s="106"/>
    </row>
    <row r="149" spans="14:22" x14ac:dyDescent="0.25">
      <c r="N149" s="84">
        <v>7</v>
      </c>
      <c r="O149" s="139" t="s">
        <v>0</v>
      </c>
      <c r="P149" s="99">
        <v>7083.4</v>
      </c>
      <c r="Q149" s="106"/>
      <c r="R149" s="106"/>
      <c r="S149" s="106"/>
      <c r="T149" s="106"/>
      <c r="U149" s="106"/>
    </row>
    <row r="150" spans="14:22" x14ac:dyDescent="0.25">
      <c r="N150" s="84">
        <v>8</v>
      </c>
      <c r="O150" s="139" t="s">
        <v>133</v>
      </c>
      <c r="P150" s="99">
        <v>7083.4</v>
      </c>
      <c r="Q150" s="106"/>
      <c r="R150" s="106"/>
      <c r="S150" s="106"/>
      <c r="T150" s="106"/>
      <c r="U150" s="106"/>
    </row>
    <row r="151" spans="14:22" x14ac:dyDescent="0.25">
      <c r="N151" s="84">
        <v>9</v>
      </c>
      <c r="O151" s="139" t="s">
        <v>1</v>
      </c>
      <c r="P151" s="99">
        <v>7083.4</v>
      </c>
      <c r="Q151" s="106"/>
      <c r="R151" s="106"/>
      <c r="S151" s="106"/>
      <c r="T151" s="106"/>
      <c r="U151" s="106"/>
    </row>
    <row r="152" spans="14:22" x14ac:dyDescent="0.25">
      <c r="N152" s="84">
        <v>10</v>
      </c>
      <c r="O152" s="139" t="s">
        <v>134</v>
      </c>
      <c r="P152" s="99">
        <v>7083.4</v>
      </c>
      <c r="Q152" s="106"/>
      <c r="R152" s="106"/>
      <c r="S152" s="106"/>
      <c r="T152" s="106"/>
      <c r="U152" s="106"/>
    </row>
    <row r="153" spans="14:22" x14ac:dyDescent="0.25">
      <c r="N153" s="84">
        <v>11</v>
      </c>
      <c r="O153" s="139" t="s">
        <v>2</v>
      </c>
      <c r="P153" s="99">
        <v>7083.4</v>
      </c>
      <c r="Q153" s="106"/>
      <c r="R153" s="106"/>
      <c r="S153" s="106"/>
      <c r="T153" s="106"/>
      <c r="U153" s="106"/>
    </row>
    <row r="154" spans="14:22" x14ac:dyDescent="0.25">
      <c r="N154" s="84">
        <v>12</v>
      </c>
      <c r="O154" s="139" t="s">
        <v>135</v>
      </c>
      <c r="P154" s="99">
        <v>7083.4</v>
      </c>
      <c r="Q154" s="106"/>
      <c r="R154" s="106"/>
      <c r="S154" s="106"/>
      <c r="T154" s="106"/>
      <c r="U154" s="106"/>
    </row>
    <row r="155" spans="14:22" x14ac:dyDescent="0.25">
      <c r="N155" s="84">
        <v>13</v>
      </c>
      <c r="O155" s="139" t="s">
        <v>136</v>
      </c>
      <c r="P155" s="99">
        <v>7083.4</v>
      </c>
      <c r="Q155" s="106"/>
      <c r="R155" s="106"/>
      <c r="S155" s="106"/>
      <c r="T155" s="106"/>
      <c r="U155" s="106"/>
    </row>
    <row r="156" spans="14:22" x14ac:dyDescent="0.25">
      <c r="O156" s="106"/>
      <c r="P156" s="106"/>
      <c r="Q156" s="106"/>
      <c r="R156" s="106"/>
      <c r="S156" s="106"/>
      <c r="T156" s="106"/>
      <c r="U156" s="106"/>
    </row>
    <row r="157" spans="14:22" x14ac:dyDescent="0.25">
      <c r="O157" s="106"/>
      <c r="P157" s="106"/>
      <c r="Q157" s="106"/>
      <c r="R157" s="106"/>
      <c r="S157" s="106"/>
      <c r="T157" s="106"/>
      <c r="U157" s="106"/>
    </row>
    <row r="158" spans="14:22" x14ac:dyDescent="0.25">
      <c r="O158" s="106"/>
      <c r="P158" s="106"/>
      <c r="Q158" s="106"/>
      <c r="R158" s="106"/>
      <c r="S158" s="106"/>
      <c r="T158" s="106"/>
      <c r="U158" s="106"/>
    </row>
    <row r="159" spans="14:22" x14ac:dyDescent="0.25">
      <c r="O159" s="106"/>
      <c r="P159" s="106"/>
      <c r="Q159" s="106"/>
      <c r="R159" s="106"/>
      <c r="S159" s="106"/>
      <c r="T159" s="106"/>
      <c r="U159" s="106"/>
    </row>
  </sheetData>
  <sheetProtection algorithmName="SHA-512" hashValue="qIRnTFuvK4ZMIysUyksDWrpR4y6zQ/eZiIsW1q5QWmF0DeYorh0MOzD+2AM8aPP7hWexxWJKwaMBc1XAWY6ZOw==" saltValue="xV0SI6Z/ZFP38tYwdg/Y6A==" spinCount="100000" sheet="1" objects="1" scenarios="1" selectLockedCells="1"/>
  <protectedRanges>
    <protectedRange sqref="J13" name="Диапазон15"/>
    <protectedRange sqref="K10:L10" name="Диапазон12"/>
    <protectedRange sqref="G10" name="Диапазон10"/>
    <protectedRange sqref="K13:L13" name="Диапазон8"/>
    <protectedRange sqref="J13" name="Диапазон7"/>
    <protectedRange sqref="G13" name="Диапазон6"/>
    <protectedRange sqref="C13" name="Диапазон5"/>
    <protectedRange sqref="C10" name="Диапазон1"/>
    <protectedRange sqref="G10" name="Диапазон2"/>
    <protectedRange sqref="J10" name="Диапазон3"/>
    <protectedRange sqref="K10:L10" name="Диапазон4"/>
    <protectedRange sqref="C10" name="Диапазон9"/>
    <protectedRange sqref="J10" name="Диапазон11"/>
    <protectedRange sqref="H13:I13" name="Диапазон13"/>
    <protectedRange sqref="H13:I13" name="Диапазон14"/>
  </protectedRanges>
  <mergeCells count="67">
    <mergeCell ref="L35:L36"/>
    <mergeCell ref="H32:H33"/>
    <mergeCell ref="J32:J33"/>
    <mergeCell ref="L24:L25"/>
    <mergeCell ref="L29:L30"/>
    <mergeCell ref="C28:I28"/>
    <mergeCell ref="C29:I30"/>
    <mergeCell ref="J24:J25"/>
    <mergeCell ref="C31:G31"/>
    <mergeCell ref="C32:G33"/>
    <mergeCell ref="I32:I33"/>
    <mergeCell ref="C34:I34"/>
    <mergeCell ref="C35:I36"/>
    <mergeCell ref="K35:K36"/>
    <mergeCell ref="K29:K30"/>
    <mergeCell ref="Q40:T40"/>
    <mergeCell ref="Q41:R41"/>
    <mergeCell ref="S41:T41"/>
    <mergeCell ref="C15:K17"/>
    <mergeCell ref="J35:J36"/>
    <mergeCell ref="F24:F25"/>
    <mergeCell ref="K24:K25"/>
    <mergeCell ref="C23:E23"/>
    <mergeCell ref="C21:I21"/>
    <mergeCell ref="C22:I22"/>
    <mergeCell ref="C24:E25"/>
    <mergeCell ref="G24:G25"/>
    <mergeCell ref="I24:I25"/>
    <mergeCell ref="H24:H25"/>
    <mergeCell ref="K32:K33"/>
    <mergeCell ref="L32:L33"/>
    <mergeCell ref="J29:J30"/>
    <mergeCell ref="C12:G12"/>
    <mergeCell ref="C13:G13"/>
    <mergeCell ref="H12:I12"/>
    <mergeCell ref="H13:I13"/>
    <mergeCell ref="J12:K12"/>
    <mergeCell ref="J13:K13"/>
    <mergeCell ref="C27:H27"/>
    <mergeCell ref="C26:H26"/>
    <mergeCell ref="G9:I9"/>
    <mergeCell ref="C8:K8"/>
    <mergeCell ref="C9:F9"/>
    <mergeCell ref="G10:I10"/>
    <mergeCell ref="C11:K11"/>
    <mergeCell ref="C10:F10"/>
    <mergeCell ref="C5:G5"/>
    <mergeCell ref="C6:G6"/>
    <mergeCell ref="C7:G7"/>
    <mergeCell ref="H7:K7"/>
    <mergeCell ref="H5:L5"/>
    <mergeCell ref="H6:L6"/>
    <mergeCell ref="C4:G4"/>
    <mergeCell ref="C3:G3"/>
    <mergeCell ref="H3:L3"/>
    <mergeCell ref="H4:L4"/>
    <mergeCell ref="C1:L2"/>
    <mergeCell ref="T72:AB72"/>
    <mergeCell ref="C43:J43"/>
    <mergeCell ref="V77:W77"/>
    <mergeCell ref="X77:Z77"/>
    <mergeCell ref="P76:X76"/>
    <mergeCell ref="P77:Q77"/>
    <mergeCell ref="R77:S77"/>
    <mergeCell ref="T77:U77"/>
    <mergeCell ref="X50:AC50"/>
    <mergeCell ref="C44:K48"/>
  </mergeCells>
  <dataValidations count="14">
    <dataValidation type="list" allowBlank="1" showInputMessage="1" showErrorMessage="1" sqref="T8">
      <formula1>INDIRECT(IF(AND(R8=R30,OR(S8=R31,S8=R32)),SUBSTITUTE($S$29," ","_"),IF(AND(R8=R30,S8=R33),SUBSTITUTE($U$29," ","_"),IF(AND(R8=Q30,S8=Q31),SUBSTITUTE($T$29," ","_"),IF(AND(R8=Q30,S8=Q32),SUBSTITUTE($V$29," ","_"),0)))))</formula1>
    </dataValidation>
    <dataValidation type="list" allowBlank="1" showInputMessage="1" showErrorMessage="1" sqref="H32 J29:J30 F24:F25 J22 H7:L7 J35:J36 I27">
      <formula1>$Q$34:$Q$35</formula1>
    </dataValidation>
    <dataValidation type="list" allowBlank="1" showInputMessage="1" showErrorMessage="1" sqref="I32 H13:I13">
      <formula1>диаметр_Сокс_сталь</formula1>
    </dataValidation>
    <dataValidation type="list" allowBlank="1" showInputMessage="1" showErrorMessage="1" sqref="J10">
      <formula1>INDIRECT(IF(AND(C10=R29,OR(G10=R30,G10=R31)),SUBSTITUTE($S$29," ","_"),IF(AND(C10=R29,G10=R32),SUBSTITUTE($T$29," ","_"),IF(AND(C10=Q29,G10=Q30),SUBSTITUTE($T$29," ","_"),0))))</formula1>
    </dataValidation>
    <dataValidation type="list" allowBlank="1" showInputMessage="1" showErrorMessage="1" sqref="I24:I25">
      <formula1>INDIRECT(IF($G$24=$Q$29,SUBSTITUTE($T$29," ","_"),(IF($G$24=$R$29,SUBSTITUTE($S$29," ","_"),0))))</formula1>
    </dataValidation>
    <dataValidation type="list" allowBlank="1" showInputMessage="1" showErrorMessage="1" sqref="R8 C10:F10 G24:G25">
      <formula1>$Q$29:$R$29</formula1>
    </dataValidation>
    <dataValidation type="list" allowBlank="1" showInputMessage="1" showErrorMessage="1" sqref="H24">
      <formula1>INDIRECT(IF($G$24=$Q$29,SUBSTITUTE($Q$32," ","_"),(IF($G$24=$R$29,SUBSTITUTE($R$32," ","_"),0))))</formula1>
    </dataValidation>
    <dataValidation type="list" allowBlank="1" showInputMessage="1" showErrorMessage="1" sqref="H4">
      <formula1>$O$59:$O$71</formula1>
    </dataValidation>
    <dataValidation type="list" allowBlank="1" showInputMessage="1" showErrorMessage="1" sqref="H3">
      <formula1>$N$26:$N$27</formula1>
    </dataValidation>
    <dataValidation type="list" allowBlank="1" showInputMessage="1" showErrorMessage="1" sqref="N25">
      <formula1>#REF!</formula1>
    </dataValidation>
    <dataValidation type="list" allowBlank="1" showInputMessage="1" showErrorMessage="1" sqref="G10:I10">
      <formula1>INDIRECT(SUBSTITUTE($C$10," ","_"))</formula1>
    </dataValidation>
    <dataValidation type="list" allowBlank="1" showInputMessage="1" showErrorMessage="1" sqref="U8">
      <formula1>категория_грунта</formula1>
    </dataValidation>
    <dataValidation type="list" allowBlank="1" showInputMessage="1" showErrorMessage="1" sqref="S8">
      <formula1>INDIRECT(SUBSTITUTE(#REF!," ","_"))</formula1>
    </dataValidation>
    <dataValidation type="list" allowBlank="1" showInputMessage="1" showErrorMessage="1" sqref="J27">
      <formula1>Расход_газа</formula1>
    </dataValidation>
  </dataValidations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48</vt:i4>
      </vt:variant>
    </vt:vector>
  </HeadingPairs>
  <TitlesOfParts>
    <vt:vector size="50" baseType="lpstr">
      <vt:lpstr>Птп</vt:lpstr>
      <vt:lpstr>Птпз</vt:lpstr>
      <vt:lpstr>_109_мм_и_менее</vt:lpstr>
      <vt:lpstr>_400_мм_и_выше</vt:lpstr>
      <vt:lpstr>_530_мм_и_выше</vt:lpstr>
      <vt:lpstr>Cr_1</vt:lpstr>
      <vt:lpstr>Cr_2</vt:lpstr>
      <vt:lpstr>Cr_полиэтилен</vt:lpstr>
      <vt:lpstr>Cr_сталь</vt:lpstr>
      <vt:lpstr>Птпз!диаметр</vt:lpstr>
      <vt:lpstr>диаметр</vt:lpstr>
      <vt:lpstr>Птпз!диаметр_с3</vt:lpstr>
      <vt:lpstr>диаметр_с3</vt:lpstr>
      <vt:lpstr>Птпз!диаметр_с4_полиэтилен</vt:lpstr>
      <vt:lpstr>диаметр_с4_полиэтилен</vt:lpstr>
      <vt:lpstr>Птпз!диаметр_с4_сталь</vt:lpstr>
      <vt:lpstr>диаметр_с4_сталь</vt:lpstr>
      <vt:lpstr>диаметр_Сокс_сталь</vt:lpstr>
      <vt:lpstr>до_100_мм</vt:lpstr>
      <vt:lpstr>Птпз!категория_грунта</vt:lpstr>
      <vt:lpstr>категория_грунта</vt:lpstr>
      <vt:lpstr>Птп!Область_печати</vt:lpstr>
      <vt:lpstr>Птпз!Область_печати</vt:lpstr>
      <vt:lpstr>Полиэтилен</vt:lpstr>
      <vt:lpstr>Полиэтилен_давление</vt:lpstr>
      <vt:lpstr>ПОЛИЭТИЛЕН_С7.1</vt:lpstr>
      <vt:lpstr>Птпз!полиэтиленового_газопровода</vt:lpstr>
      <vt:lpstr>полиэтиленового_газопровода</vt:lpstr>
      <vt:lpstr>Птпз!Полиэтиленовые_газопроводы</vt:lpstr>
      <vt:lpstr>Полиэтиленовые_газопроводы</vt:lpstr>
      <vt:lpstr>Полиэтиленовые_газопроводы_внутр</vt:lpstr>
      <vt:lpstr>Полиэтиленовый_газопровод</vt:lpstr>
      <vt:lpstr>Расход_газа</vt:lpstr>
      <vt:lpstr>с_7.2._полиэтилен</vt:lpstr>
      <vt:lpstr>с_7.2_сталь</vt:lpstr>
      <vt:lpstr>С1_Полиэтилен</vt:lpstr>
      <vt:lpstr>С1_Сталь</vt:lpstr>
      <vt:lpstr>Сталь_давление</vt:lpstr>
      <vt:lpstr>СТАЛЬ_С7.1</vt:lpstr>
      <vt:lpstr>Птпз!стального_газопровода</vt:lpstr>
      <vt:lpstr>стального_газопровода</vt:lpstr>
      <vt:lpstr>Стальной_газопровод</vt:lpstr>
      <vt:lpstr>Стальные</vt:lpstr>
      <vt:lpstr>Птпз!Стальные_газопроводы</vt:lpstr>
      <vt:lpstr>Стальные_газопроводы</vt:lpstr>
      <vt:lpstr>Стальные_газопроводы_внутр</vt:lpstr>
      <vt:lpstr>тип</vt:lpstr>
      <vt:lpstr>тип_прокладки</vt:lpstr>
      <vt:lpstr>Птпз!ЦЕЛЬСИЯ</vt:lpstr>
      <vt:lpstr>ЦЕЛЬСИЯ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Симоненко Анна Владимировна</dc:creator>
  <cp:lastModifiedBy>Пользователь Windows</cp:lastModifiedBy>
  <cp:lastPrinted>2020-03-11T07:07:38Z</cp:lastPrinted>
  <dcterms:created xsi:type="dcterms:W3CDTF">2016-06-27T11:04:43Z</dcterms:created>
  <dcterms:modified xsi:type="dcterms:W3CDTF">2020-07-03T05:14:31Z</dcterms:modified>
</cp:coreProperties>
</file>